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drawings/drawing16.xml" ContentType="application/vnd.openxmlformats-officedocument.drawing+xml"/>
  <Override PartName="/xl/drawings/drawing15.xml" ContentType="application/vnd.openxmlformats-officedocument.drawing+xml"/>
  <Override PartName="/xl/drawings/drawing14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7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drawings/drawing3.xml" ContentType="application/vnd.openxmlformats-officedocument.drawing+xml"/>
  <Override PartName="/xl/worksheets/sheet17.xml" ContentType="application/vnd.openxmlformats-officedocument.spreadsheetml.worksheet+xml"/>
  <Override PartName="/xl/worksheets/sheet16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drawings/drawing2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15.xml" ContentType="application/vnd.openxmlformats-officedocument.spreadsheetml.worksheet+xml"/>
  <Override PartName="/xl/drawings/drawing4.xml" ContentType="application/vnd.openxmlformats-officedocument.drawing+xml"/>
  <Override PartName="/xl/worksheets/sheet14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drawings/drawing6.xml" ContentType="application/vnd.openxmlformats-officedocument.drawing+xml"/>
  <Override PartName="/xl/drawings/drawing5.xml" ContentType="application/vnd.openxmlformats-officedocument.drawing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drawings/drawing1.xml" ContentType="application/vnd.openxmlformats-officedocument.drawing+xml"/>
  <Override PartName="/xl/worksheets/sheet12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Q:\nu\NOTIFIKACE\internet\2025\02.04.2025\"/>
    </mc:Choice>
  </mc:AlternateContent>
  <bookViews>
    <workbookView xWindow="-15" yWindow="45" windowWidth="12420" windowHeight="12480" tabRatio="852" activeTab="2"/>
  </bookViews>
  <sheets>
    <sheet name="Titulní stránka" sheetId="13" r:id="rId1"/>
    <sheet name="Cover page" sheetId="27" r:id="rId2"/>
    <sheet name="Tabulka 1" sheetId="12" r:id="rId3"/>
    <sheet name="Table 1" sheetId="26" r:id="rId4"/>
    <sheet name="Tabulka 2A" sheetId="11" r:id="rId5"/>
    <sheet name="Table 2A" sheetId="25" r:id="rId6"/>
    <sheet name="Tabulka 2C" sheetId="9" r:id="rId7"/>
    <sheet name="Table 2C" sheetId="24" r:id="rId8"/>
    <sheet name="Tabulka 2D" sheetId="8" r:id="rId9"/>
    <sheet name="Table 2D" sheetId="23" r:id="rId10"/>
    <sheet name="Tabulka 3A" sheetId="15" r:id="rId11"/>
    <sheet name="Table 3A" sheetId="22" r:id="rId12"/>
    <sheet name="Tabulka 3B" sheetId="6" r:id="rId13"/>
    <sheet name="Table 3B" sheetId="21" r:id="rId14"/>
    <sheet name="Tabulka 3D" sheetId="4" r:id="rId15"/>
    <sheet name="Table 3D" sheetId="20" r:id="rId16"/>
    <sheet name="Tabulka 3E" sheetId="3" r:id="rId17"/>
    <sheet name="Table 3E" sheetId="19" r:id="rId18"/>
    <sheet name="Tabulka 4" sheetId="2" r:id="rId19"/>
    <sheet name="Table 4" sheetId="18" r:id="rId20"/>
    <sheet name="Edp" sheetId="16" state="hidden" r:id="rId21"/>
    <sheet name="Parameters" sheetId="17" state="hidden" r:id="rId22"/>
  </sheets>
  <definedNames>
    <definedName name="_xlnm._FilterDatabase" localSheetId="20" hidden="1">Edp!$A$33:$X$345</definedName>
    <definedName name="_xlnm._FilterDatabase" localSheetId="21" hidden="1">Parameters!$A$1:$D$43</definedName>
    <definedName name="_TAB1" localSheetId="1">'Cover page'!#REF!</definedName>
    <definedName name="_TAB1" localSheetId="3">'Table 1'!$B$1:$I$38</definedName>
    <definedName name="_TAB1" localSheetId="5">'Table 2A'!#REF!</definedName>
    <definedName name="_TAB1" localSheetId="7">'Table 2C'!#REF!</definedName>
    <definedName name="_TAB1" localSheetId="9">'Table 2D'!#REF!</definedName>
    <definedName name="_TAB1" localSheetId="11">'Table 3A'!#REF!</definedName>
    <definedName name="_TAB1" localSheetId="13">'Table 3B'!#REF!</definedName>
    <definedName name="_TAB1" localSheetId="15">'Table 3D'!#REF!</definedName>
    <definedName name="_TAB1" localSheetId="17">'Table 3E'!#REF!</definedName>
    <definedName name="_TAB1" localSheetId="19">'Table 4'!#REF!</definedName>
    <definedName name="_TAB1" localSheetId="2">'Tabulka 1'!$B$1:$I$38</definedName>
    <definedName name="_TAB1" localSheetId="4">'Tabulka 2A'!#REF!</definedName>
    <definedName name="_TAB1" localSheetId="6">'Tabulka 2C'!#REF!</definedName>
    <definedName name="_TAB1" localSheetId="8">'Tabulka 2D'!#REF!</definedName>
    <definedName name="_TAB1" localSheetId="10">'Tabulka 3A'!#REF!</definedName>
    <definedName name="_TAB1" localSheetId="12">'Tabulka 3B'!#REF!</definedName>
    <definedName name="_TAB1" localSheetId="14">'Tabulka 3D'!#REF!</definedName>
    <definedName name="_TAB1" localSheetId="16">'Tabulka 3E'!#REF!</definedName>
    <definedName name="_TAB1" localSheetId="18">'Tabulka 4'!#REF!</definedName>
    <definedName name="_TAB1" localSheetId="0">'Titulní stránka'!#REF!</definedName>
    <definedName name="_TAB1">#REF!</definedName>
    <definedName name="_TAB4" localSheetId="1">'Cover page'!#REF!</definedName>
    <definedName name="_TAB4" localSheetId="3">'Table 1'!#REF!</definedName>
    <definedName name="_TAB4" localSheetId="5">'Table 2A'!#REF!</definedName>
    <definedName name="_TAB4" localSheetId="7">'Table 2C'!#REF!</definedName>
    <definedName name="_TAB4" localSheetId="9">'Table 2D'!#REF!</definedName>
    <definedName name="_TAB4" localSheetId="11">'Table 3A'!#REF!</definedName>
    <definedName name="_TAB4" localSheetId="13">'Table 3B'!#REF!</definedName>
    <definedName name="_TAB4" localSheetId="15">'Table 3D'!#REF!</definedName>
    <definedName name="_TAB4" localSheetId="17">'Table 3E'!#REF!</definedName>
    <definedName name="_TAB4" localSheetId="19">'Table 4'!$C$1:$J$31</definedName>
    <definedName name="_TAB4" localSheetId="2">'Tabulka 1'!#REF!</definedName>
    <definedName name="_TAB4" localSheetId="4">'Tabulka 2A'!#REF!</definedName>
    <definedName name="_TAB4" localSheetId="6">'Tabulka 2C'!#REF!</definedName>
    <definedName name="_TAB4" localSheetId="8">'Tabulka 2D'!#REF!</definedName>
    <definedName name="_TAB4" localSheetId="10">'Tabulka 3A'!#REF!</definedName>
    <definedName name="_TAB4" localSheetId="12">'Tabulka 3B'!#REF!</definedName>
    <definedName name="_TAB4" localSheetId="14">'Tabulka 3D'!#REF!</definedName>
    <definedName name="_TAB4" localSheetId="16">'Tabulka 3E'!#REF!</definedName>
    <definedName name="_TAB4" localSheetId="18">'Tabulka 4'!$C$1:$J$31</definedName>
    <definedName name="_TAB4" localSheetId="0">'Titulní stránka'!#REF!</definedName>
    <definedName name="_TAB4">#REF!</definedName>
    <definedName name="COVER" localSheetId="1">'Cover page'!$A$1:$N$42</definedName>
    <definedName name="COVER" localSheetId="3">'Table 1'!#REF!</definedName>
    <definedName name="COVER" localSheetId="5">'Table 2A'!#REF!</definedName>
    <definedName name="COVER" localSheetId="7">'Table 2C'!#REF!</definedName>
    <definedName name="COVER" localSheetId="9">'Table 2D'!#REF!</definedName>
    <definedName name="COVER" localSheetId="11">'Table 3A'!#REF!</definedName>
    <definedName name="COVER" localSheetId="13">'Table 3B'!#REF!</definedName>
    <definedName name="COVER" localSheetId="15">'Table 3D'!#REF!</definedName>
    <definedName name="COVER" localSheetId="17">'Table 3E'!#REF!</definedName>
    <definedName name="COVER" localSheetId="19">'Table 4'!#REF!</definedName>
    <definedName name="COVER" localSheetId="2">'Tabulka 1'!#REF!</definedName>
    <definedName name="COVER" localSheetId="4">'Tabulka 2A'!#REF!</definedName>
    <definedName name="COVER" localSheetId="6">'Tabulka 2C'!#REF!</definedName>
    <definedName name="COVER" localSheetId="8">'Tabulka 2D'!#REF!</definedName>
    <definedName name="COVER" localSheetId="10">'Tabulka 3A'!#REF!</definedName>
    <definedName name="COVER" localSheetId="12">'Tabulka 3B'!#REF!</definedName>
    <definedName name="COVER" localSheetId="14">'Tabulka 3D'!#REF!</definedName>
    <definedName name="COVER" localSheetId="16">'Tabulka 3E'!#REF!</definedName>
    <definedName name="COVER" localSheetId="18">'Tabulka 4'!#REF!</definedName>
    <definedName name="COVER" localSheetId="0">'Titulní stránka'!$A$1:$N$42</definedName>
    <definedName name="COVER">#REF!</definedName>
    <definedName name="_xlnm.Print_Area" localSheetId="1">'Cover page'!$A$1:$N$38</definedName>
    <definedName name="_xlnm.Print_Area" localSheetId="3">'Table 1'!$C$1:$I$38</definedName>
    <definedName name="_xlnm.Print_Area" localSheetId="5">'Table 2A'!$C$1:$I$57</definedName>
    <definedName name="_xlnm.Print_Area" localSheetId="7">'Table 2C'!$C$1:$I$48</definedName>
    <definedName name="_xlnm.Print_Area" localSheetId="9">'Table 2D'!$C$1:$I$48</definedName>
    <definedName name="_xlnm.Print_Area" localSheetId="11">'Table 3A'!$C$1:$I$56</definedName>
    <definedName name="_xlnm.Print_Area" localSheetId="13">'Table 3B'!$C$1:$I$61</definedName>
    <definedName name="_xlnm.Print_Area" localSheetId="15">'Table 3D'!$C$1:$I$61</definedName>
    <definedName name="_xlnm.Print_Area" localSheetId="17">'Table 3E'!$C$1:$I$61</definedName>
    <definedName name="_xlnm.Print_Area" localSheetId="19">'Table 4'!$C$1:$J$42</definedName>
    <definedName name="_xlnm.Print_Area" localSheetId="2">'Tabulka 1'!$C$1:$I$38</definedName>
    <definedName name="_xlnm.Print_Area" localSheetId="4">'Tabulka 2A'!$C$1:$I$57</definedName>
    <definedName name="_xlnm.Print_Area" localSheetId="6">'Tabulka 2C'!$C$1:$I$48</definedName>
    <definedName name="_xlnm.Print_Area" localSheetId="8">'Tabulka 2D'!$C$1:$I$48</definedName>
    <definedName name="_xlnm.Print_Area" localSheetId="10">'Tabulka 3A'!$C$1:$I$56</definedName>
    <definedName name="_xlnm.Print_Area" localSheetId="12">'Tabulka 3B'!$C$1:$I$61</definedName>
    <definedName name="_xlnm.Print_Area" localSheetId="14">'Tabulka 3D'!$C$1:$I$61</definedName>
    <definedName name="_xlnm.Print_Area" localSheetId="16">'Tabulka 3E'!$C$1:$I$61</definedName>
    <definedName name="_xlnm.Print_Area" localSheetId="18">'Tabulka 4'!$C$1:$J$42</definedName>
    <definedName name="_xlnm.Print_Area" localSheetId="0">'Titulní stránka'!$A$1:$N$37</definedName>
    <definedName name="TAB2A" localSheetId="1">'Cover page'!#REF!</definedName>
    <definedName name="TAB2A" localSheetId="3">'Table 1'!#REF!</definedName>
    <definedName name="TAB2A" localSheetId="5">'Table 2A'!$A$1:$J$57</definedName>
    <definedName name="TAB2A" localSheetId="7">'Table 2C'!#REF!</definedName>
    <definedName name="TAB2A" localSheetId="9">'Table 2D'!#REF!</definedName>
    <definedName name="TAB2A" localSheetId="11">'Table 3A'!#REF!</definedName>
    <definedName name="TAB2A" localSheetId="13">'Table 3B'!#REF!</definedName>
    <definedName name="TAB2A" localSheetId="15">'Table 3D'!#REF!</definedName>
    <definedName name="TAB2A" localSheetId="17">'Table 3E'!#REF!</definedName>
    <definedName name="TAB2A" localSheetId="19">'Table 4'!#REF!</definedName>
    <definedName name="TAB2A" localSheetId="2">'Tabulka 1'!#REF!</definedName>
    <definedName name="TAB2A" localSheetId="4">'Tabulka 2A'!$A$1:$J$57</definedName>
    <definedName name="TAB2A" localSheetId="6">'Tabulka 2C'!#REF!</definedName>
    <definedName name="TAB2A" localSheetId="8">'Tabulka 2D'!#REF!</definedName>
    <definedName name="TAB2A" localSheetId="10">'Tabulka 3A'!#REF!</definedName>
    <definedName name="TAB2A" localSheetId="12">'Tabulka 3B'!#REF!</definedName>
    <definedName name="TAB2A" localSheetId="14">'Tabulka 3D'!#REF!</definedName>
    <definedName name="TAB2A" localSheetId="16">'Tabulka 3E'!#REF!</definedName>
    <definedName name="TAB2A" localSheetId="18">'Tabulka 4'!#REF!</definedName>
    <definedName name="TAB2A" localSheetId="0">'Titulní stránka'!#REF!</definedName>
    <definedName name="TAB2A">#REF!</definedName>
    <definedName name="TAB2B" localSheetId="1">'Cover page'!#REF!</definedName>
    <definedName name="TAB2B" localSheetId="3">'Table 1'!#REF!</definedName>
    <definedName name="TAB2B" localSheetId="5">'Table 2A'!#REF!</definedName>
    <definedName name="TAB2B" localSheetId="7">'Table 2C'!#REF!</definedName>
    <definedName name="TAB2B" localSheetId="9">'Table 2D'!#REF!</definedName>
    <definedName name="TAB2B" localSheetId="11">'Table 3A'!#REF!</definedName>
    <definedName name="TAB2B" localSheetId="13">'Table 3B'!#REF!</definedName>
    <definedName name="TAB2B" localSheetId="15">'Table 3D'!#REF!</definedName>
    <definedName name="TAB2B" localSheetId="17">'Table 3E'!#REF!</definedName>
    <definedName name="TAB2B" localSheetId="19">'Table 4'!#REF!</definedName>
    <definedName name="TAB2B" localSheetId="2">'Tabulka 1'!#REF!</definedName>
    <definedName name="TAB2B" localSheetId="4">'Tabulka 2A'!#REF!</definedName>
    <definedName name="TAB2B" localSheetId="6">'Tabulka 2C'!#REF!</definedName>
    <definedName name="TAB2B" localSheetId="8">'Tabulka 2D'!#REF!</definedName>
    <definedName name="TAB2B" localSheetId="10">'Tabulka 3A'!#REF!</definedName>
    <definedName name="TAB2B" localSheetId="12">'Tabulka 3B'!#REF!</definedName>
    <definedName name="TAB2B" localSheetId="14">'Tabulka 3D'!#REF!</definedName>
    <definedName name="TAB2B" localSheetId="16">'Tabulka 3E'!#REF!</definedName>
    <definedName name="TAB2B" localSheetId="18">'Tabulka 4'!#REF!</definedName>
    <definedName name="TAB2B" localSheetId="0">'Titulní stránka'!#REF!</definedName>
    <definedName name="TAB2B">#REF!</definedName>
    <definedName name="TAB2C" localSheetId="1">'Cover page'!#REF!</definedName>
    <definedName name="TAB2C" localSheetId="3">'Table 1'!#REF!</definedName>
    <definedName name="TAB2C" localSheetId="5">'Table 2A'!#REF!</definedName>
    <definedName name="TAB2C" localSheetId="7">'Table 2C'!$B$1:$J$48</definedName>
    <definedName name="TAB2C" localSheetId="9">'Table 2D'!#REF!</definedName>
    <definedName name="TAB2C" localSheetId="11">'Table 3A'!#REF!</definedName>
    <definedName name="TAB2C" localSheetId="13">'Table 3B'!#REF!</definedName>
    <definedName name="TAB2C" localSheetId="15">'Table 3D'!#REF!</definedName>
    <definedName name="TAB2C" localSheetId="17">'Table 3E'!#REF!</definedName>
    <definedName name="TAB2C" localSheetId="19">'Table 4'!#REF!</definedName>
    <definedName name="TAB2C" localSheetId="2">'Tabulka 1'!#REF!</definedName>
    <definedName name="TAB2C" localSheetId="4">'Tabulka 2A'!#REF!</definedName>
    <definedName name="TAB2C" localSheetId="6">'Tabulka 2C'!$B$1:$J$48</definedName>
    <definedName name="TAB2C" localSheetId="8">'Tabulka 2D'!#REF!</definedName>
    <definedName name="TAB2C" localSheetId="10">'Tabulka 3A'!#REF!</definedName>
    <definedName name="TAB2C" localSheetId="12">'Tabulka 3B'!#REF!</definedName>
    <definedName name="TAB2C" localSheetId="14">'Tabulka 3D'!#REF!</definedName>
    <definedName name="TAB2C" localSheetId="16">'Tabulka 3E'!#REF!</definedName>
    <definedName name="TAB2C" localSheetId="18">'Tabulka 4'!#REF!</definedName>
    <definedName name="TAB2C" localSheetId="0">'Titulní stránka'!#REF!</definedName>
    <definedName name="TAB2C">#REF!</definedName>
    <definedName name="TAB2D" localSheetId="1">'Cover page'!#REF!</definedName>
    <definedName name="TAB2D" localSheetId="3">'Table 1'!#REF!</definedName>
    <definedName name="TAB2D" localSheetId="5">'Table 2A'!#REF!</definedName>
    <definedName name="TAB2D" localSheetId="7">'Table 2C'!#REF!</definedName>
    <definedName name="TAB2D" localSheetId="9">'Table 2D'!$B$1:$J$48</definedName>
    <definedName name="TAB2D" localSheetId="11">'Table 3A'!#REF!</definedName>
    <definedName name="TAB2D" localSheetId="13">'Table 3B'!#REF!</definedName>
    <definedName name="TAB2D" localSheetId="15">'Table 3D'!#REF!</definedName>
    <definedName name="TAB2D" localSheetId="17">'Table 3E'!#REF!</definedName>
    <definedName name="TAB2D" localSheetId="19">'Table 4'!#REF!</definedName>
    <definedName name="TAB2D" localSheetId="2">'Tabulka 1'!#REF!</definedName>
    <definedName name="TAB2D" localSheetId="4">'Tabulka 2A'!#REF!</definedName>
    <definedName name="TAB2D" localSheetId="6">'Tabulka 2C'!#REF!</definedName>
    <definedName name="TAB2D" localSheetId="8">'Tabulka 2D'!$B$1:$J$48</definedName>
    <definedName name="TAB2D" localSheetId="10">'Tabulka 3A'!#REF!</definedName>
    <definedName name="TAB2D" localSheetId="12">'Tabulka 3B'!#REF!</definedName>
    <definedName name="TAB2D" localSheetId="14">'Tabulka 3D'!#REF!</definedName>
    <definedName name="TAB2D" localSheetId="16">'Tabulka 3E'!#REF!</definedName>
    <definedName name="TAB2D" localSheetId="18">'Tabulka 4'!#REF!</definedName>
    <definedName name="TAB2D" localSheetId="0">'Titulní stránka'!#REF!</definedName>
    <definedName name="TAB2D">#REF!</definedName>
    <definedName name="TAB3A" localSheetId="1">'Cover page'!#REF!</definedName>
    <definedName name="TAB3A" localSheetId="3">'Table 1'!#REF!</definedName>
    <definedName name="TAB3A" localSheetId="5">'Table 2A'!#REF!</definedName>
    <definedName name="TAB3A" localSheetId="7">'Table 2C'!#REF!</definedName>
    <definedName name="TAB3A" localSheetId="9">'Table 2D'!#REF!</definedName>
    <definedName name="TAB3A" localSheetId="11">'Table 3A'!#REF!</definedName>
    <definedName name="TAB3A" localSheetId="13">'Table 3B'!$B$2:$K$62</definedName>
    <definedName name="TAB3A" localSheetId="15">'Table 3D'!#REF!</definedName>
    <definedName name="TAB3A" localSheetId="17">'Table 3E'!#REF!</definedName>
    <definedName name="TAB3A" localSheetId="19">'Table 4'!#REF!</definedName>
    <definedName name="TAB3A" localSheetId="2">'Tabulka 1'!#REF!</definedName>
    <definedName name="TAB3A" localSheetId="4">'Tabulka 2A'!#REF!</definedName>
    <definedName name="TAB3A" localSheetId="6">'Tabulka 2C'!#REF!</definedName>
    <definedName name="TAB3A" localSheetId="8">'Tabulka 2D'!#REF!</definedName>
    <definedName name="TAB3A" localSheetId="10">'Tabulka 3A'!#REF!</definedName>
    <definedName name="TAB3A" localSheetId="12">'Tabulka 3B'!$B$2:$K$62</definedName>
    <definedName name="TAB3A" localSheetId="14">'Tabulka 3D'!#REF!</definedName>
    <definedName name="TAB3A" localSheetId="16">'Tabulka 3E'!#REF!</definedName>
    <definedName name="TAB3A" localSheetId="18">'Tabulka 4'!#REF!</definedName>
    <definedName name="TAB3A" localSheetId="0">'Titulní stránka'!#REF!</definedName>
    <definedName name="TAB3A">#REF!</definedName>
    <definedName name="TAB3B" localSheetId="1">'Cover page'!#REF!</definedName>
    <definedName name="TAB3B" localSheetId="3">'Table 1'!#REF!</definedName>
    <definedName name="TAB3B" localSheetId="5">'Table 2A'!#REF!</definedName>
    <definedName name="TAB3B" localSheetId="7">'Table 2C'!#REF!</definedName>
    <definedName name="TAB3B" localSheetId="9">'Table 2D'!#REF!</definedName>
    <definedName name="TAB3B" localSheetId="11">'Table 3A'!#REF!</definedName>
    <definedName name="TAB3B" localSheetId="13">'Table 3B'!#REF!</definedName>
    <definedName name="TAB3B" localSheetId="15">'Table 3D'!#REF!</definedName>
    <definedName name="TAB3B" localSheetId="17">'Table 3E'!#REF!</definedName>
    <definedName name="TAB3B" localSheetId="19">'Table 4'!#REF!</definedName>
    <definedName name="TAB3B" localSheetId="2">'Tabulka 1'!#REF!</definedName>
    <definedName name="TAB3B" localSheetId="4">'Tabulka 2A'!#REF!</definedName>
    <definedName name="TAB3B" localSheetId="6">'Tabulka 2C'!#REF!</definedName>
    <definedName name="TAB3B" localSheetId="8">'Tabulka 2D'!#REF!</definedName>
    <definedName name="TAB3B" localSheetId="10">'Tabulka 3A'!#REF!</definedName>
    <definedName name="TAB3B" localSheetId="12">'Tabulka 3B'!#REF!</definedName>
    <definedName name="TAB3B" localSheetId="14">'Tabulka 3D'!#REF!</definedName>
    <definedName name="TAB3B" localSheetId="16">'Tabulka 3E'!#REF!</definedName>
    <definedName name="TAB3B" localSheetId="18">'Tabulka 4'!#REF!</definedName>
    <definedName name="TAB3B" localSheetId="0">'Titulní stránka'!#REF!</definedName>
    <definedName name="TAB3B">#REF!</definedName>
    <definedName name="TAB3C" localSheetId="1">'Cover page'!#REF!</definedName>
    <definedName name="TAB3C" localSheetId="3">'Table 1'!#REF!</definedName>
    <definedName name="TAB3C" localSheetId="5">'Table 2A'!#REF!</definedName>
    <definedName name="TAB3C" localSheetId="7">'Table 2C'!#REF!</definedName>
    <definedName name="TAB3C" localSheetId="9">'Table 2D'!#REF!</definedName>
    <definedName name="TAB3C" localSheetId="11">'Table 3A'!#REF!</definedName>
    <definedName name="TAB3C" localSheetId="13">'Table 3B'!#REF!</definedName>
    <definedName name="TAB3C" localSheetId="15">'Table 3D'!$B$1:$K$62</definedName>
    <definedName name="TAB3C" localSheetId="17">'Table 3E'!#REF!</definedName>
    <definedName name="TAB3C" localSheetId="19">'Table 4'!#REF!</definedName>
    <definedName name="TAB3C" localSheetId="2">'Tabulka 1'!#REF!</definedName>
    <definedName name="TAB3C" localSheetId="4">'Tabulka 2A'!#REF!</definedName>
    <definedName name="TAB3C" localSheetId="6">'Tabulka 2C'!#REF!</definedName>
    <definedName name="TAB3C" localSheetId="8">'Tabulka 2D'!#REF!</definedName>
    <definedName name="TAB3C" localSheetId="10">'Tabulka 3A'!#REF!</definedName>
    <definedName name="TAB3C" localSheetId="12">'Tabulka 3B'!#REF!</definedName>
    <definedName name="TAB3C" localSheetId="14">'Tabulka 3D'!$B$1:$K$62</definedName>
    <definedName name="TAB3C" localSheetId="16">'Tabulka 3E'!#REF!</definedName>
    <definedName name="TAB3C" localSheetId="18">'Tabulka 4'!#REF!</definedName>
    <definedName name="TAB3C" localSheetId="0">'Titulní stránka'!#REF!</definedName>
    <definedName name="TAB3C">#REF!</definedName>
    <definedName name="TAB3D" localSheetId="1">'Cover page'!#REF!</definedName>
    <definedName name="TAB3D" localSheetId="3">'Table 1'!#REF!</definedName>
    <definedName name="TAB3D" localSheetId="5">'Table 2A'!#REF!</definedName>
    <definedName name="TAB3D" localSheetId="7">'Table 2C'!#REF!</definedName>
    <definedName name="TAB3D" localSheetId="9">'Table 2D'!#REF!</definedName>
    <definedName name="TAB3D" localSheetId="11">'Table 3A'!#REF!</definedName>
    <definedName name="TAB3D" localSheetId="13">'Table 3B'!#REF!</definedName>
    <definedName name="TAB3D" localSheetId="15">'Table 3D'!#REF!</definedName>
    <definedName name="TAB3D" localSheetId="17">'Table 3E'!$B$1:$K$63</definedName>
    <definedName name="TAB3D" localSheetId="19">'Table 4'!#REF!</definedName>
    <definedName name="TAB3D" localSheetId="2">'Tabulka 1'!#REF!</definedName>
    <definedName name="TAB3D" localSheetId="4">'Tabulka 2A'!#REF!</definedName>
    <definedName name="TAB3D" localSheetId="6">'Tabulka 2C'!#REF!</definedName>
    <definedName name="TAB3D" localSheetId="8">'Tabulka 2D'!#REF!</definedName>
    <definedName name="TAB3D" localSheetId="10">'Tabulka 3A'!#REF!</definedName>
    <definedName name="TAB3D" localSheetId="12">'Tabulka 3B'!#REF!</definedName>
    <definedName name="TAB3D" localSheetId="14">'Tabulka 3D'!#REF!</definedName>
    <definedName name="TAB3D" localSheetId="16">'Tabulka 3E'!$B$1:$K$63</definedName>
    <definedName name="TAB3D" localSheetId="18">'Tabulka 4'!#REF!</definedName>
    <definedName name="TAB3D" localSheetId="0">'Titulní stránka'!#REF!</definedName>
    <definedName name="TAB3D">#REF!</definedName>
    <definedName name="TAB3E" localSheetId="1">'Cover page'!#REF!</definedName>
    <definedName name="TAB3E" localSheetId="3">'Table 1'!#REF!</definedName>
    <definedName name="TAB3E" localSheetId="5">'Table 2A'!#REF!</definedName>
    <definedName name="TAB3E" localSheetId="7">'Table 2C'!#REF!</definedName>
    <definedName name="TAB3E" localSheetId="9">'Table 2D'!#REF!</definedName>
    <definedName name="TAB3E" localSheetId="11">'Table 3A'!$B$2:$K$57</definedName>
    <definedName name="TAB3E" localSheetId="13">'Table 3B'!#REF!</definedName>
    <definedName name="TAB3E" localSheetId="15">'Table 3D'!#REF!</definedName>
    <definedName name="TAB3E" localSheetId="17">'Table 3E'!#REF!</definedName>
    <definedName name="TAB3E" localSheetId="19">'Table 4'!#REF!</definedName>
    <definedName name="TAB3E" localSheetId="2">'Tabulka 1'!#REF!</definedName>
    <definedName name="TAB3E" localSheetId="4">'Tabulka 2A'!#REF!</definedName>
    <definedName name="TAB3E" localSheetId="6">'Tabulka 2C'!#REF!</definedName>
    <definedName name="TAB3E" localSheetId="8">'Tabulka 2D'!#REF!</definedName>
    <definedName name="TAB3E" localSheetId="10">'Tabulka 3A'!$B$2:$K$57</definedName>
    <definedName name="TAB3E" localSheetId="12">'Tabulka 3B'!#REF!</definedName>
    <definedName name="TAB3E" localSheetId="14">'Tabulka 3D'!#REF!</definedName>
    <definedName name="TAB3E" localSheetId="16">'Tabulka 3E'!#REF!</definedName>
    <definedName name="TAB3E" localSheetId="18">'Tabulka 4'!#REF!</definedName>
    <definedName name="TAB3E" localSheetId="0">'Titulní stránka'!#REF!</definedName>
    <definedName name="TAB3E">#REF!</definedName>
    <definedName name="TABLE4">#REF!</definedName>
  </definedNames>
  <calcPr calcId="162913"/>
</workbook>
</file>

<file path=xl/calcChain.xml><?xml version="1.0" encoding="utf-8"?>
<calcChain xmlns="http://schemas.openxmlformats.org/spreadsheetml/2006/main">
  <c r="G5" i="11" l="1"/>
  <c r="F5" i="11"/>
  <c r="G5" i="25"/>
  <c r="F5" i="25"/>
  <c r="G5" i="9"/>
  <c r="F5" i="9"/>
  <c r="E5" i="11" l="1"/>
  <c r="E5" i="25"/>
  <c r="E5" i="9"/>
  <c r="D5" i="11" l="1"/>
  <c r="D5" i="25"/>
  <c r="D5" i="9"/>
  <c r="F31" i="19" l="1"/>
  <c r="E31" i="19"/>
  <c r="D31" i="19"/>
  <c r="G12" i="19"/>
  <c r="F12" i="19"/>
  <c r="E12" i="19"/>
  <c r="D12" i="19"/>
  <c r="F31" i="20"/>
  <c r="E31" i="20"/>
  <c r="D31" i="20"/>
  <c r="F12" i="20"/>
  <c r="E12" i="20"/>
  <c r="D12" i="20"/>
  <c r="F31" i="21"/>
  <c r="E31" i="21"/>
  <c r="D31" i="21"/>
  <c r="G12" i="21"/>
  <c r="F12" i="21"/>
  <c r="E12" i="21"/>
  <c r="D12" i="21"/>
  <c r="F31" i="22"/>
  <c r="E31" i="22"/>
  <c r="D31" i="22"/>
  <c r="F12" i="22"/>
  <c r="E12" i="22"/>
  <c r="D12" i="22"/>
  <c r="C42" i="27" l="1"/>
  <c r="C41" i="27"/>
  <c r="C40" i="27"/>
  <c r="C39" i="27"/>
  <c r="C38" i="27"/>
  <c r="C37" i="27"/>
  <c r="C36" i="27"/>
  <c r="C35" i="27"/>
  <c r="C34" i="27"/>
  <c r="C4" i="26"/>
  <c r="C6" i="26"/>
  <c r="E21" i="26"/>
  <c r="E45" i="26" s="1"/>
  <c r="F21" i="26"/>
  <c r="F45" i="26" s="1"/>
  <c r="G21" i="26"/>
  <c r="G45" i="26" s="1"/>
  <c r="H21" i="26"/>
  <c r="H45" i="26" s="1"/>
  <c r="E24" i="26"/>
  <c r="E46" i="26" s="1"/>
  <c r="F24" i="26"/>
  <c r="F46" i="26" s="1"/>
  <c r="G24" i="26"/>
  <c r="G46" i="26" s="1"/>
  <c r="H24" i="26"/>
  <c r="H46" i="26" s="1"/>
  <c r="E43" i="26"/>
  <c r="F43" i="26"/>
  <c r="G43" i="26"/>
  <c r="G66" i="25"/>
  <c r="F66" i="25"/>
  <c r="E66" i="25"/>
  <c r="D66" i="25"/>
  <c r="G64" i="25"/>
  <c r="F64" i="25"/>
  <c r="E64" i="25"/>
  <c r="D64" i="25"/>
  <c r="G63" i="25"/>
  <c r="F63" i="25"/>
  <c r="E63" i="25"/>
  <c r="D63" i="25"/>
  <c r="G62" i="25"/>
  <c r="F62" i="25"/>
  <c r="E62" i="25"/>
  <c r="D62" i="25"/>
  <c r="D60" i="25"/>
  <c r="C6" i="25"/>
  <c r="C4" i="25"/>
  <c r="C4" i="24"/>
  <c r="D5" i="24"/>
  <c r="E5" i="24"/>
  <c r="F5" i="24"/>
  <c r="G5" i="24"/>
  <c r="C6" i="24"/>
  <c r="D53" i="24"/>
  <c r="E53" i="24"/>
  <c r="F53" i="24"/>
  <c r="D54" i="24"/>
  <c r="E54" i="24"/>
  <c r="F54" i="24"/>
  <c r="G54" i="24"/>
  <c r="D55" i="24"/>
  <c r="E55" i="24"/>
  <c r="F55" i="24"/>
  <c r="G55" i="24"/>
  <c r="D57" i="24"/>
  <c r="E57" i="24"/>
  <c r="F57" i="24"/>
  <c r="G57" i="23"/>
  <c r="F57" i="23"/>
  <c r="E57" i="23"/>
  <c r="D57" i="23"/>
  <c r="G55" i="23"/>
  <c r="F55" i="23"/>
  <c r="E55" i="23"/>
  <c r="D55" i="23"/>
  <c r="G54" i="23"/>
  <c r="F54" i="23"/>
  <c r="E54" i="23"/>
  <c r="D54" i="23"/>
  <c r="G53" i="23"/>
  <c r="F53" i="23"/>
  <c r="E53" i="23"/>
  <c r="D53" i="23"/>
  <c r="D51" i="23"/>
  <c r="C6" i="23"/>
  <c r="G5" i="23"/>
  <c r="F5" i="23"/>
  <c r="E5" i="23"/>
  <c r="D5" i="23"/>
  <c r="C4" i="23"/>
  <c r="C6" i="22"/>
  <c r="D7" i="22"/>
  <c r="E7" i="22"/>
  <c r="F7" i="22"/>
  <c r="G7" i="22"/>
  <c r="C8" i="22"/>
  <c r="D61" i="22"/>
  <c r="E61" i="22"/>
  <c r="F61" i="22"/>
  <c r="D62" i="22"/>
  <c r="E62" i="22"/>
  <c r="F62" i="22"/>
  <c r="D63" i="22"/>
  <c r="E63" i="22"/>
  <c r="F63" i="22"/>
  <c r="G63" i="22"/>
  <c r="D64" i="22"/>
  <c r="E64" i="22"/>
  <c r="F64" i="22"/>
  <c r="G64" i="22"/>
  <c r="D65" i="22"/>
  <c r="E65" i="22"/>
  <c r="F65" i="22"/>
  <c r="G65" i="22"/>
  <c r="D66" i="22"/>
  <c r="E66" i="22"/>
  <c r="F66" i="22"/>
  <c r="D67" i="22"/>
  <c r="E67" i="22"/>
  <c r="F67" i="22"/>
  <c r="D68" i="22"/>
  <c r="E68" i="22"/>
  <c r="F68" i="22"/>
  <c r="D69" i="22"/>
  <c r="E69" i="22"/>
  <c r="F69" i="22"/>
  <c r="D71" i="22"/>
  <c r="E71" i="22"/>
  <c r="F71" i="22"/>
  <c r="C6" i="21"/>
  <c r="D7" i="21"/>
  <c r="E7" i="21"/>
  <c r="F7" i="21"/>
  <c r="G7" i="21"/>
  <c r="C8" i="21"/>
  <c r="D66" i="21"/>
  <c r="E66" i="21"/>
  <c r="F66" i="21"/>
  <c r="D67" i="21"/>
  <c r="E67" i="21"/>
  <c r="F67" i="21"/>
  <c r="G67" i="21"/>
  <c r="D68" i="21"/>
  <c r="E68" i="21"/>
  <c r="F68" i="21"/>
  <c r="G68" i="21"/>
  <c r="D69" i="21"/>
  <c r="E69" i="21"/>
  <c r="F69" i="21"/>
  <c r="G69" i="21"/>
  <c r="D70" i="21"/>
  <c r="E70" i="21"/>
  <c r="F70" i="21"/>
  <c r="G70" i="21"/>
  <c r="D71" i="21"/>
  <c r="E71" i="21"/>
  <c r="F71" i="21"/>
  <c r="G71" i="21"/>
  <c r="D72" i="21"/>
  <c r="E72" i="21"/>
  <c r="F72" i="21"/>
  <c r="G72" i="21"/>
  <c r="D73" i="21"/>
  <c r="E73" i="21"/>
  <c r="F73" i="21"/>
  <c r="D74" i="21"/>
  <c r="E74" i="21"/>
  <c r="F74" i="21"/>
  <c r="G74" i="21"/>
  <c r="D75" i="21"/>
  <c r="E75" i="21"/>
  <c r="F75" i="21"/>
  <c r="G75" i="21"/>
  <c r="D77" i="21"/>
  <c r="E77" i="21"/>
  <c r="F77" i="21"/>
  <c r="G77" i="21"/>
  <c r="F77" i="20"/>
  <c r="E77" i="20"/>
  <c r="D77" i="20"/>
  <c r="G75" i="20"/>
  <c r="F75" i="20"/>
  <c r="E75" i="20"/>
  <c r="D75" i="20"/>
  <c r="F74" i="20"/>
  <c r="E74" i="20"/>
  <c r="D74" i="20"/>
  <c r="F72" i="20"/>
  <c r="E72" i="20"/>
  <c r="D72" i="20"/>
  <c r="F71" i="20"/>
  <c r="E71" i="20"/>
  <c r="D71" i="20"/>
  <c r="G70" i="20"/>
  <c r="F70" i="20"/>
  <c r="E70" i="20"/>
  <c r="D70" i="20"/>
  <c r="G69" i="20"/>
  <c r="F69" i="20"/>
  <c r="E69" i="20"/>
  <c r="D69" i="20"/>
  <c r="G68" i="20"/>
  <c r="F68" i="20"/>
  <c r="E68" i="20"/>
  <c r="D68" i="20"/>
  <c r="F73" i="20"/>
  <c r="E73" i="20"/>
  <c r="D73" i="20"/>
  <c r="F67" i="20"/>
  <c r="E67" i="20"/>
  <c r="C8" i="20"/>
  <c r="G7" i="20"/>
  <c r="F7" i="20"/>
  <c r="E7" i="20"/>
  <c r="D7" i="20"/>
  <c r="C6" i="20"/>
  <c r="G77" i="19"/>
  <c r="F77" i="19"/>
  <c r="E77" i="19"/>
  <c r="D77" i="19"/>
  <c r="G75" i="19"/>
  <c r="F75" i="19"/>
  <c r="E75" i="19"/>
  <c r="D75" i="19"/>
  <c r="G74" i="19"/>
  <c r="F74" i="19"/>
  <c r="E74" i="19"/>
  <c r="D74" i="19"/>
  <c r="G72" i="19"/>
  <c r="F72" i="19"/>
  <c r="E72" i="19"/>
  <c r="D72" i="19"/>
  <c r="G71" i="19"/>
  <c r="F71" i="19"/>
  <c r="E71" i="19"/>
  <c r="D71" i="19"/>
  <c r="G70" i="19"/>
  <c r="F70" i="19"/>
  <c r="E70" i="19"/>
  <c r="D70" i="19"/>
  <c r="G69" i="19"/>
  <c r="F69" i="19"/>
  <c r="E69" i="19"/>
  <c r="D69" i="19"/>
  <c r="G68" i="19"/>
  <c r="F68" i="19"/>
  <c r="E68" i="19"/>
  <c r="D68" i="19"/>
  <c r="F73" i="19"/>
  <c r="E73" i="19"/>
  <c r="D73" i="19"/>
  <c r="G67" i="19"/>
  <c r="F67" i="19"/>
  <c r="E67" i="19"/>
  <c r="C8" i="19"/>
  <c r="G7" i="19"/>
  <c r="F7" i="19"/>
  <c r="E7" i="19"/>
  <c r="D7" i="19"/>
  <c r="C6" i="19"/>
  <c r="F44" i="18"/>
  <c r="D7" i="18"/>
  <c r="I6" i="18"/>
  <c r="H6" i="18"/>
  <c r="G6" i="18"/>
  <c r="F6" i="18"/>
  <c r="D5" i="18"/>
  <c r="G18" i="26" l="1"/>
  <c r="G44" i="26" s="1"/>
  <c r="E18" i="26"/>
  <c r="E44" i="26" s="1"/>
  <c r="H18" i="26"/>
  <c r="F18" i="26"/>
  <c r="F44" i="26" s="1"/>
  <c r="D66" i="20"/>
  <c r="F66" i="20"/>
  <c r="D67" i="20"/>
  <c r="E66" i="20"/>
  <c r="D66" i="19"/>
  <c r="F66" i="19"/>
  <c r="D67" i="19"/>
  <c r="E66" i="19"/>
  <c r="E72" i="22" l="1"/>
  <c r="F72" i="22"/>
  <c r="H44" i="26"/>
  <c r="C42" i="13"/>
  <c r="C41" i="13"/>
  <c r="C40" i="13"/>
  <c r="C39" i="13"/>
  <c r="C38" i="13"/>
  <c r="C37" i="13"/>
  <c r="C36" i="13"/>
  <c r="C35" i="13"/>
  <c r="C34" i="13"/>
  <c r="F44" i="2" l="1"/>
  <c r="F24" i="12" l="1"/>
  <c r="H21" i="12"/>
  <c r="G24" i="12"/>
  <c r="E21" i="12"/>
  <c r="H24" i="12"/>
  <c r="G21" i="12"/>
  <c r="F21" i="12"/>
  <c r="E24" i="12"/>
  <c r="G18" i="12" l="1"/>
  <c r="H18" i="12"/>
  <c r="E18" i="12"/>
  <c r="F18" i="12"/>
  <c r="G73" i="15" l="1"/>
  <c r="F73" i="15"/>
  <c r="E73" i="15"/>
  <c r="D73" i="15"/>
  <c r="D51" i="8" l="1"/>
  <c r="D60" i="11"/>
  <c r="X34" i="16" l="1"/>
  <c r="AA34" i="16" s="1"/>
  <c r="X35" i="16"/>
  <c r="AA35" i="16"/>
  <c r="X37" i="16"/>
  <c r="AA37" i="16" s="1"/>
  <c r="S35" i="16" l="1"/>
  <c r="T35" i="16"/>
  <c r="U35" i="16"/>
  <c r="V35" i="16"/>
  <c r="W35" i="16"/>
  <c r="S37" i="16"/>
  <c r="T37" i="16"/>
  <c r="U37" i="16"/>
  <c r="V37" i="16"/>
  <c r="W37" i="16"/>
  <c r="T34" i="16"/>
  <c r="U34" i="16"/>
  <c r="V34" i="16"/>
  <c r="W34" i="16"/>
  <c r="S34" i="16"/>
  <c r="AB37" i="16"/>
  <c r="AB35" i="16"/>
  <c r="AB34" i="16"/>
  <c r="X345" i="16" l="1"/>
  <c r="X344" i="16"/>
  <c r="X343" i="16"/>
  <c r="X342" i="16"/>
  <c r="X341" i="16"/>
  <c r="X340" i="16"/>
  <c r="X339" i="16"/>
  <c r="X338" i="16"/>
  <c r="X337" i="16"/>
  <c r="X336" i="16"/>
  <c r="X335" i="16"/>
  <c r="X334" i="16"/>
  <c r="X333" i="16"/>
  <c r="X332" i="16"/>
  <c r="X331" i="16"/>
  <c r="X330" i="16"/>
  <c r="X329" i="16"/>
  <c r="X328" i="16"/>
  <c r="X327" i="16"/>
  <c r="X326" i="16"/>
  <c r="X325" i="16"/>
  <c r="X324" i="16"/>
  <c r="X323" i="16"/>
  <c r="X322" i="16"/>
  <c r="X321" i="16"/>
  <c r="X320" i="16"/>
  <c r="X319" i="16"/>
  <c r="X318" i="16"/>
  <c r="X317" i="16"/>
  <c r="X316" i="16"/>
  <c r="X315" i="16"/>
  <c r="X314" i="16"/>
  <c r="X313" i="16"/>
  <c r="X312" i="16"/>
  <c r="X311" i="16"/>
  <c r="X310" i="16"/>
  <c r="X309" i="16"/>
  <c r="X308" i="16"/>
  <c r="X307" i="16"/>
  <c r="X306" i="16"/>
  <c r="X305" i="16"/>
  <c r="X304" i="16"/>
  <c r="X303" i="16"/>
  <c r="X302" i="16"/>
  <c r="X301" i="16"/>
  <c r="X300" i="16"/>
  <c r="X299" i="16"/>
  <c r="X298" i="16"/>
  <c r="X297" i="16"/>
  <c r="X296" i="16"/>
  <c r="X295" i="16"/>
  <c r="X294" i="16"/>
  <c r="X293" i="16"/>
  <c r="X292" i="16"/>
  <c r="X291" i="16"/>
  <c r="X290" i="16"/>
  <c r="X289" i="16"/>
  <c r="X288" i="16"/>
  <c r="X287" i="16"/>
  <c r="X286" i="16"/>
  <c r="X285" i="16"/>
  <c r="X284" i="16"/>
  <c r="X283" i="16"/>
  <c r="X282" i="16"/>
  <c r="X281" i="16"/>
  <c r="X280" i="16"/>
  <c r="X279" i="16"/>
  <c r="X278" i="16"/>
  <c r="X277" i="16"/>
  <c r="X276" i="16"/>
  <c r="X275" i="16"/>
  <c r="X274" i="16"/>
  <c r="X273" i="16"/>
  <c r="X272" i="16"/>
  <c r="X271" i="16"/>
  <c r="X270" i="16"/>
  <c r="X269" i="16"/>
  <c r="X268" i="16"/>
  <c r="X267" i="16"/>
  <c r="X266" i="16"/>
  <c r="X265" i="16"/>
  <c r="X264" i="16"/>
  <c r="X263" i="16"/>
  <c r="X262" i="16"/>
  <c r="X261" i="16"/>
  <c r="X260" i="16"/>
  <c r="X259" i="16"/>
  <c r="X258" i="16"/>
  <c r="X257" i="16"/>
  <c r="X256" i="16"/>
  <c r="X255" i="16"/>
  <c r="X254" i="16"/>
  <c r="X253" i="16"/>
  <c r="X252" i="16"/>
  <c r="X251" i="16"/>
  <c r="X250" i="16"/>
  <c r="X249" i="16"/>
  <c r="X248" i="16"/>
  <c r="X247" i="16"/>
  <c r="X246" i="16"/>
  <c r="X245" i="16"/>
  <c r="X244" i="16"/>
  <c r="X243" i="16"/>
  <c r="X242" i="16"/>
  <c r="X241" i="16"/>
  <c r="X240" i="16"/>
  <c r="X239" i="16"/>
  <c r="X238" i="16"/>
  <c r="X237" i="16"/>
  <c r="X236" i="16"/>
  <c r="X235" i="16"/>
  <c r="X234" i="16"/>
  <c r="X233" i="16"/>
  <c r="X232" i="16"/>
  <c r="X231" i="16"/>
  <c r="X230" i="16"/>
  <c r="X229" i="16"/>
  <c r="X228" i="16"/>
  <c r="X227" i="16"/>
  <c r="X226" i="16"/>
  <c r="X225" i="16"/>
  <c r="X224" i="16"/>
  <c r="X223" i="16"/>
  <c r="X222" i="16"/>
  <c r="X221" i="16"/>
  <c r="X220" i="16"/>
  <c r="X219" i="16"/>
  <c r="X218" i="16"/>
  <c r="X217" i="16"/>
  <c r="X216" i="16"/>
  <c r="X215" i="16"/>
  <c r="X214" i="16"/>
  <c r="X213" i="16"/>
  <c r="X212" i="16"/>
  <c r="X211" i="16"/>
  <c r="X210" i="16"/>
  <c r="X209" i="16"/>
  <c r="X208" i="16"/>
  <c r="X207" i="16"/>
  <c r="X206" i="16"/>
  <c r="X205" i="16"/>
  <c r="X204" i="16"/>
  <c r="X203" i="16"/>
  <c r="X202" i="16"/>
  <c r="X201" i="16"/>
  <c r="X200" i="16"/>
  <c r="X199" i="16"/>
  <c r="X198" i="16"/>
  <c r="X197" i="16"/>
  <c r="X196" i="16"/>
  <c r="X195" i="16"/>
  <c r="X194" i="16"/>
  <c r="X193" i="16"/>
  <c r="X192" i="16"/>
  <c r="X191" i="16"/>
  <c r="X190" i="16"/>
  <c r="X189" i="16"/>
  <c r="X188" i="16"/>
  <c r="X187" i="16"/>
  <c r="X186" i="16"/>
  <c r="X185" i="16"/>
  <c r="X184" i="16"/>
  <c r="X183" i="16"/>
  <c r="X182" i="16"/>
  <c r="X181" i="16"/>
  <c r="X180" i="16"/>
  <c r="X179" i="16"/>
  <c r="X178" i="16"/>
  <c r="X177" i="16"/>
  <c r="X176" i="16"/>
  <c r="X175" i="16"/>
  <c r="X174" i="16"/>
  <c r="X173" i="16"/>
  <c r="X172" i="16"/>
  <c r="X171" i="16"/>
  <c r="X170" i="16"/>
  <c r="X169" i="16"/>
  <c r="X168" i="16"/>
  <c r="X167" i="16"/>
  <c r="X166" i="16"/>
  <c r="X165" i="16"/>
  <c r="X164" i="16"/>
  <c r="X163" i="16"/>
  <c r="X162" i="16"/>
  <c r="X161" i="16"/>
  <c r="X160" i="16"/>
  <c r="X159" i="16"/>
  <c r="X158" i="16"/>
  <c r="X157" i="16"/>
  <c r="X156" i="16"/>
  <c r="X155" i="16"/>
  <c r="X154" i="16"/>
  <c r="X153" i="16"/>
  <c r="X152" i="16"/>
  <c r="X151" i="16"/>
  <c r="X150" i="16"/>
  <c r="X149" i="16"/>
  <c r="X148" i="16"/>
  <c r="X147" i="16"/>
  <c r="X146" i="16"/>
  <c r="X145" i="16"/>
  <c r="X144" i="16"/>
  <c r="X143" i="16"/>
  <c r="X142" i="16"/>
  <c r="X141" i="16"/>
  <c r="X140" i="16"/>
  <c r="X139" i="16"/>
  <c r="X138" i="16"/>
  <c r="X137" i="16"/>
  <c r="X136" i="16"/>
  <c r="X135" i="16"/>
  <c r="X134" i="16"/>
  <c r="X133" i="16"/>
  <c r="X132" i="16"/>
  <c r="X131" i="16"/>
  <c r="X130" i="16"/>
  <c r="X129" i="16"/>
  <c r="X128" i="16"/>
  <c r="X127" i="16"/>
  <c r="X126" i="16"/>
  <c r="X125" i="16"/>
  <c r="X124" i="16"/>
  <c r="X123" i="16"/>
  <c r="X122" i="16"/>
  <c r="X121" i="16"/>
  <c r="X120" i="16"/>
  <c r="X119" i="16"/>
  <c r="X118" i="16"/>
  <c r="X117" i="16"/>
  <c r="X116" i="16"/>
  <c r="X115" i="16"/>
  <c r="X114" i="16"/>
  <c r="X113" i="16"/>
  <c r="X112" i="16"/>
  <c r="X111" i="16"/>
  <c r="X110" i="16"/>
  <c r="X109" i="16"/>
  <c r="X108" i="16"/>
  <c r="X107" i="16"/>
  <c r="X106" i="16"/>
  <c r="X105" i="16"/>
  <c r="X104" i="16"/>
  <c r="X103" i="16"/>
  <c r="X102" i="16"/>
  <c r="X101" i="16"/>
  <c r="X100" i="16"/>
  <c r="X99" i="16"/>
  <c r="X98" i="16"/>
  <c r="X97" i="16"/>
  <c r="X96" i="16"/>
  <c r="X95" i="16"/>
  <c r="X94" i="16"/>
  <c r="X93" i="16"/>
  <c r="X92" i="16"/>
  <c r="X91" i="16"/>
  <c r="X90" i="16"/>
  <c r="X89" i="16"/>
  <c r="X88" i="16"/>
  <c r="X87" i="16"/>
  <c r="X86" i="16"/>
  <c r="X85" i="16"/>
  <c r="X84" i="16"/>
  <c r="X83" i="16"/>
  <c r="X82" i="16"/>
  <c r="X81" i="16"/>
  <c r="X80" i="16"/>
  <c r="X79" i="16"/>
  <c r="X78" i="16"/>
  <c r="X77" i="16"/>
  <c r="X76" i="16"/>
  <c r="X75" i="16"/>
  <c r="X74" i="16"/>
  <c r="X73" i="16"/>
  <c r="X72" i="16"/>
  <c r="X71" i="16"/>
  <c r="X70" i="16"/>
  <c r="X69" i="16"/>
  <c r="X68" i="16"/>
  <c r="X67" i="16"/>
  <c r="X66" i="16"/>
  <c r="X65" i="16"/>
  <c r="X64" i="16"/>
  <c r="X63" i="16"/>
  <c r="X62" i="16"/>
  <c r="X61" i="16"/>
  <c r="X60" i="16"/>
  <c r="X59" i="16"/>
  <c r="X58" i="16"/>
  <c r="X57" i="16"/>
  <c r="X56" i="16"/>
  <c r="X55" i="16"/>
  <c r="X54" i="16"/>
  <c r="X53" i="16"/>
  <c r="X52" i="16"/>
  <c r="X51" i="16"/>
  <c r="X50" i="16"/>
  <c r="X49" i="16"/>
  <c r="X48" i="16"/>
  <c r="X47" i="16"/>
  <c r="X46" i="16"/>
  <c r="X45" i="16"/>
  <c r="X44" i="16"/>
  <c r="X43" i="16"/>
  <c r="X42" i="16"/>
  <c r="X41" i="16"/>
  <c r="X40" i="16"/>
  <c r="X39" i="16"/>
  <c r="X38" i="16"/>
  <c r="X36" i="16"/>
  <c r="AA36" i="16" l="1"/>
  <c r="T36" i="16"/>
  <c r="V36" i="16"/>
  <c r="S36" i="16"/>
  <c r="U36" i="16"/>
  <c r="W36" i="16"/>
  <c r="AB36" i="16"/>
  <c r="AA39" i="16"/>
  <c r="S39" i="16"/>
  <c r="U39" i="16"/>
  <c r="W39" i="16"/>
  <c r="AB39" i="16"/>
  <c r="T39" i="16"/>
  <c r="V39" i="16"/>
  <c r="AA38" i="16"/>
  <c r="T38" i="16"/>
  <c r="V38" i="16"/>
  <c r="S38" i="16"/>
  <c r="U38" i="16"/>
  <c r="W38" i="16"/>
  <c r="AB38" i="16"/>
  <c r="AA40" i="16"/>
  <c r="T40" i="16"/>
  <c r="V40" i="16"/>
  <c r="S40" i="16"/>
  <c r="U40" i="16"/>
  <c r="W40" i="16"/>
  <c r="AB40" i="16"/>
  <c r="AA42" i="16"/>
  <c r="T42" i="16"/>
  <c r="V42" i="16"/>
  <c r="S42" i="16"/>
  <c r="U42" i="16"/>
  <c r="W42" i="16"/>
  <c r="AB42" i="16"/>
  <c r="AA44" i="16"/>
  <c r="T44" i="16"/>
  <c r="V44" i="16"/>
  <c r="S44" i="16"/>
  <c r="U44" i="16"/>
  <c r="W44" i="16"/>
  <c r="AB44" i="16"/>
  <c r="AA46" i="16"/>
  <c r="T46" i="16"/>
  <c r="V46" i="16"/>
  <c r="S46" i="16"/>
  <c r="U46" i="16"/>
  <c r="W46" i="16"/>
  <c r="AB46" i="16"/>
  <c r="AA48" i="16"/>
  <c r="S48" i="16"/>
  <c r="U48" i="16"/>
  <c r="W48" i="16"/>
  <c r="AB48" i="16"/>
  <c r="T48" i="16"/>
  <c r="V48" i="16"/>
  <c r="AA72" i="16"/>
  <c r="S72" i="16"/>
  <c r="U72" i="16"/>
  <c r="W72" i="16"/>
  <c r="T72" i="16"/>
  <c r="V72" i="16"/>
  <c r="AB72" i="16"/>
  <c r="AA74" i="16"/>
  <c r="S74" i="16"/>
  <c r="U74" i="16"/>
  <c r="W74" i="16"/>
  <c r="T74" i="16"/>
  <c r="V74" i="16"/>
  <c r="AB74" i="16"/>
  <c r="AA102" i="16"/>
  <c r="S102" i="16"/>
  <c r="U102" i="16"/>
  <c r="W102" i="16"/>
  <c r="T102" i="16"/>
  <c r="V102" i="16"/>
  <c r="AB102" i="16"/>
  <c r="AA104" i="16"/>
  <c r="S104" i="16"/>
  <c r="U104" i="16"/>
  <c r="W104" i="16"/>
  <c r="T104" i="16"/>
  <c r="V104" i="16"/>
  <c r="AB104" i="16"/>
  <c r="AA166" i="16"/>
  <c r="T166" i="16"/>
  <c r="V166" i="16"/>
  <c r="U166" i="16"/>
  <c r="S166" i="16"/>
  <c r="AB166" i="16"/>
  <c r="AA168" i="16"/>
  <c r="S168" i="16"/>
  <c r="U168" i="16"/>
  <c r="T168" i="16"/>
  <c r="V168" i="16"/>
  <c r="AB168" i="16"/>
  <c r="AA170" i="16"/>
  <c r="S170" i="16"/>
  <c r="U170" i="16"/>
  <c r="T170" i="16"/>
  <c r="V170" i="16"/>
  <c r="AB170" i="16"/>
  <c r="AA172" i="16"/>
  <c r="S172" i="16"/>
  <c r="U172" i="16"/>
  <c r="T172" i="16"/>
  <c r="V172" i="16"/>
  <c r="AB172" i="16"/>
  <c r="AA174" i="16"/>
  <c r="S174" i="16"/>
  <c r="U174" i="16"/>
  <c r="T174" i="16"/>
  <c r="V174" i="16"/>
  <c r="AB174" i="16"/>
  <c r="AA176" i="16"/>
  <c r="S176" i="16"/>
  <c r="U176" i="16"/>
  <c r="T176" i="16"/>
  <c r="V176" i="16"/>
  <c r="AB176" i="16"/>
  <c r="AA178" i="16"/>
  <c r="S178" i="16"/>
  <c r="U178" i="16"/>
  <c r="T178" i="16"/>
  <c r="V178" i="16"/>
  <c r="AB178" i="16"/>
  <c r="AA180" i="16"/>
  <c r="S180" i="16"/>
  <c r="U180" i="16"/>
  <c r="T180" i="16"/>
  <c r="V180" i="16"/>
  <c r="AB180" i="16"/>
  <c r="AA182" i="16"/>
  <c r="S182" i="16"/>
  <c r="U182" i="16"/>
  <c r="T182" i="16"/>
  <c r="V182" i="16"/>
  <c r="AB182" i="16"/>
  <c r="AA184" i="16"/>
  <c r="S184" i="16"/>
  <c r="U184" i="16"/>
  <c r="T184" i="16"/>
  <c r="V184" i="16"/>
  <c r="AB184" i="16"/>
  <c r="AA186" i="16"/>
  <c r="S186" i="16"/>
  <c r="U186" i="16"/>
  <c r="T186" i="16"/>
  <c r="V186" i="16"/>
  <c r="AB186" i="16"/>
  <c r="AA188" i="16"/>
  <c r="S188" i="16"/>
  <c r="U188" i="16"/>
  <c r="T188" i="16"/>
  <c r="V188" i="16"/>
  <c r="AB188" i="16"/>
  <c r="AA190" i="16"/>
  <c r="S190" i="16"/>
  <c r="U190" i="16"/>
  <c r="T190" i="16"/>
  <c r="V190" i="16"/>
  <c r="AB190" i="16"/>
  <c r="AA192" i="16"/>
  <c r="S192" i="16"/>
  <c r="U192" i="16"/>
  <c r="T192" i="16"/>
  <c r="V192" i="16"/>
  <c r="AB192" i="16"/>
  <c r="AA194" i="16"/>
  <c r="S194" i="16"/>
  <c r="U194" i="16"/>
  <c r="T194" i="16"/>
  <c r="V194" i="16"/>
  <c r="AB194" i="16"/>
  <c r="AA196" i="16"/>
  <c r="S196" i="16"/>
  <c r="U196" i="16"/>
  <c r="T196" i="16"/>
  <c r="V196" i="16"/>
  <c r="AB196" i="16"/>
  <c r="AA198" i="16"/>
  <c r="S198" i="16"/>
  <c r="U198" i="16"/>
  <c r="T198" i="16"/>
  <c r="V198" i="16"/>
  <c r="AB198" i="16"/>
  <c r="AA200" i="16"/>
  <c r="S200" i="16"/>
  <c r="U200" i="16"/>
  <c r="T200" i="16"/>
  <c r="V200" i="16"/>
  <c r="AB200" i="16"/>
  <c r="AA202" i="16"/>
  <c r="S202" i="16"/>
  <c r="U202" i="16"/>
  <c r="T202" i="16"/>
  <c r="V202" i="16"/>
  <c r="AB202" i="16"/>
  <c r="AA204" i="16"/>
  <c r="S204" i="16"/>
  <c r="U204" i="16"/>
  <c r="T204" i="16"/>
  <c r="V204" i="16"/>
  <c r="AB204" i="16"/>
  <c r="AA206" i="16"/>
  <c r="S206" i="16"/>
  <c r="U206" i="16"/>
  <c r="T206" i="16"/>
  <c r="V206" i="16"/>
  <c r="AB206" i="16"/>
  <c r="AA208" i="16"/>
  <c r="S208" i="16"/>
  <c r="U208" i="16"/>
  <c r="T208" i="16"/>
  <c r="V208" i="16"/>
  <c r="AB208" i="16"/>
  <c r="AA210" i="16"/>
  <c r="S210" i="16"/>
  <c r="U210" i="16"/>
  <c r="T210" i="16"/>
  <c r="V210" i="16"/>
  <c r="AB210" i="16"/>
  <c r="AA212" i="16"/>
  <c r="S212" i="16"/>
  <c r="U212" i="16"/>
  <c r="T212" i="16"/>
  <c r="V212" i="16"/>
  <c r="AB212" i="16"/>
  <c r="AA214" i="16"/>
  <c r="S214" i="16"/>
  <c r="U214" i="16"/>
  <c r="T214" i="16"/>
  <c r="V214" i="16"/>
  <c r="AB214" i="16"/>
  <c r="AA216" i="16"/>
  <c r="S216" i="16"/>
  <c r="U216" i="16"/>
  <c r="T216" i="16"/>
  <c r="V216" i="16"/>
  <c r="AB216" i="16"/>
  <c r="AA218" i="16"/>
  <c r="S218" i="16"/>
  <c r="U218" i="16"/>
  <c r="T218" i="16"/>
  <c r="V218" i="16"/>
  <c r="AB218" i="16"/>
  <c r="AA220" i="16"/>
  <c r="S220" i="16"/>
  <c r="U220" i="16"/>
  <c r="T220" i="16"/>
  <c r="V220" i="16"/>
  <c r="AB220" i="16"/>
  <c r="AA222" i="16"/>
  <c r="S222" i="16"/>
  <c r="U222" i="16"/>
  <c r="T222" i="16"/>
  <c r="V222" i="16"/>
  <c r="AB222" i="16"/>
  <c r="AA224" i="16"/>
  <c r="S224" i="16"/>
  <c r="U224" i="16"/>
  <c r="T224" i="16"/>
  <c r="V224" i="16"/>
  <c r="AB224" i="16"/>
  <c r="AA226" i="16"/>
  <c r="S226" i="16"/>
  <c r="U226" i="16"/>
  <c r="T226" i="16"/>
  <c r="V226" i="16"/>
  <c r="AB226" i="16"/>
  <c r="AA228" i="16"/>
  <c r="S228" i="16"/>
  <c r="U228" i="16"/>
  <c r="T228" i="16"/>
  <c r="V228" i="16"/>
  <c r="AB228" i="16"/>
  <c r="AA230" i="16"/>
  <c r="S230" i="16"/>
  <c r="U230" i="16"/>
  <c r="T230" i="16"/>
  <c r="V230" i="16"/>
  <c r="AB230" i="16"/>
  <c r="AA232" i="16"/>
  <c r="S232" i="16"/>
  <c r="U232" i="16"/>
  <c r="T232" i="16"/>
  <c r="V232" i="16"/>
  <c r="AB232" i="16"/>
  <c r="AA234" i="16"/>
  <c r="S234" i="16"/>
  <c r="U234" i="16"/>
  <c r="T234" i="16"/>
  <c r="V234" i="16"/>
  <c r="AB234" i="16"/>
  <c r="AA236" i="16"/>
  <c r="S236" i="16"/>
  <c r="U236" i="16"/>
  <c r="T236" i="16"/>
  <c r="V236" i="16"/>
  <c r="AB236" i="16"/>
  <c r="AA238" i="16"/>
  <c r="S238" i="16"/>
  <c r="U238" i="16"/>
  <c r="T238" i="16"/>
  <c r="V238" i="16"/>
  <c r="AB238" i="16"/>
  <c r="AA240" i="16"/>
  <c r="S240" i="16"/>
  <c r="U240" i="16"/>
  <c r="T240" i="16"/>
  <c r="V240" i="16"/>
  <c r="AB240" i="16"/>
  <c r="AA242" i="16"/>
  <c r="S242" i="16"/>
  <c r="U242" i="16"/>
  <c r="T242" i="16"/>
  <c r="V242" i="16"/>
  <c r="AB242" i="16"/>
  <c r="AA244" i="16"/>
  <c r="S244" i="16"/>
  <c r="U244" i="16"/>
  <c r="T244" i="16"/>
  <c r="V244" i="16"/>
  <c r="AB244" i="16"/>
  <c r="AA246" i="16"/>
  <c r="S246" i="16"/>
  <c r="U246" i="16"/>
  <c r="T246" i="16"/>
  <c r="V246" i="16"/>
  <c r="AB246" i="16"/>
  <c r="AA248" i="16"/>
  <c r="S248" i="16"/>
  <c r="U248" i="16"/>
  <c r="T248" i="16"/>
  <c r="V248" i="16"/>
  <c r="AB248" i="16"/>
  <c r="AA250" i="16"/>
  <c r="S250" i="16"/>
  <c r="U250" i="16"/>
  <c r="T250" i="16"/>
  <c r="V250" i="16"/>
  <c r="AB250" i="16"/>
  <c r="AA252" i="16"/>
  <c r="S252" i="16"/>
  <c r="U252" i="16"/>
  <c r="T252" i="16"/>
  <c r="V252" i="16"/>
  <c r="AB252" i="16"/>
  <c r="AA254" i="16"/>
  <c r="S254" i="16"/>
  <c r="U254" i="16"/>
  <c r="T254" i="16"/>
  <c r="V254" i="16"/>
  <c r="AB254" i="16"/>
  <c r="AA256" i="16"/>
  <c r="S256" i="16"/>
  <c r="U256" i="16"/>
  <c r="T256" i="16"/>
  <c r="V256" i="16"/>
  <c r="AB256" i="16"/>
  <c r="AA258" i="16"/>
  <c r="S258" i="16"/>
  <c r="U258" i="16"/>
  <c r="T258" i="16"/>
  <c r="V258" i="16"/>
  <c r="AB258" i="16"/>
  <c r="AA260" i="16"/>
  <c r="S260" i="16"/>
  <c r="U260" i="16"/>
  <c r="T260" i="16"/>
  <c r="V260" i="16"/>
  <c r="AB260" i="16"/>
  <c r="AA262" i="16"/>
  <c r="S262" i="16"/>
  <c r="U262" i="16"/>
  <c r="T262" i="16"/>
  <c r="V262" i="16"/>
  <c r="AB262" i="16"/>
  <c r="AA264" i="16"/>
  <c r="S264" i="16"/>
  <c r="U264" i="16"/>
  <c r="T264" i="16"/>
  <c r="V264" i="16"/>
  <c r="AB264" i="16"/>
  <c r="AA266" i="16"/>
  <c r="S266" i="16"/>
  <c r="U266" i="16"/>
  <c r="T266" i="16"/>
  <c r="V266" i="16"/>
  <c r="AB266" i="16"/>
  <c r="AA268" i="16"/>
  <c r="S268" i="16"/>
  <c r="U268" i="16"/>
  <c r="T268" i="16"/>
  <c r="V268" i="16"/>
  <c r="AB268" i="16"/>
  <c r="AA270" i="16"/>
  <c r="S270" i="16"/>
  <c r="U270" i="16"/>
  <c r="T270" i="16"/>
  <c r="V270" i="16"/>
  <c r="AB270" i="16"/>
  <c r="AA272" i="16"/>
  <c r="S272" i="16"/>
  <c r="U272" i="16"/>
  <c r="T272" i="16"/>
  <c r="V272" i="16"/>
  <c r="AB272" i="16"/>
  <c r="AA274" i="16"/>
  <c r="S274" i="16"/>
  <c r="U274" i="16"/>
  <c r="T274" i="16"/>
  <c r="V274" i="16"/>
  <c r="AB274" i="16"/>
  <c r="AA276" i="16"/>
  <c r="S276" i="16"/>
  <c r="U276" i="16"/>
  <c r="T276" i="16"/>
  <c r="V276" i="16"/>
  <c r="AB276" i="16"/>
  <c r="AA278" i="16"/>
  <c r="S278" i="16"/>
  <c r="U278" i="16"/>
  <c r="T278" i="16"/>
  <c r="V278" i="16"/>
  <c r="AB278" i="16"/>
  <c r="AA280" i="16"/>
  <c r="S280" i="16"/>
  <c r="U280" i="16"/>
  <c r="T280" i="16"/>
  <c r="V280" i="16"/>
  <c r="AB280" i="16"/>
  <c r="AA282" i="16"/>
  <c r="S282" i="16"/>
  <c r="U282" i="16"/>
  <c r="T282" i="16"/>
  <c r="V282" i="16"/>
  <c r="AB282" i="16"/>
  <c r="AA284" i="16"/>
  <c r="S284" i="16"/>
  <c r="U284" i="16"/>
  <c r="T284" i="16"/>
  <c r="V284" i="16"/>
  <c r="AB284" i="16"/>
  <c r="AA286" i="16"/>
  <c r="S286" i="16"/>
  <c r="U286" i="16"/>
  <c r="T286" i="16"/>
  <c r="V286" i="16"/>
  <c r="AB286" i="16"/>
  <c r="AA288" i="16"/>
  <c r="S288" i="16"/>
  <c r="U288" i="16"/>
  <c r="T288" i="16"/>
  <c r="V288" i="16"/>
  <c r="AB288" i="16"/>
  <c r="AA290" i="16"/>
  <c r="S290" i="16"/>
  <c r="U290" i="16"/>
  <c r="T290" i="16"/>
  <c r="V290" i="16"/>
  <c r="AB290" i="16"/>
  <c r="AA292" i="16"/>
  <c r="S292" i="16"/>
  <c r="U292" i="16"/>
  <c r="T292" i="16"/>
  <c r="V292" i="16"/>
  <c r="AB292" i="16"/>
  <c r="AA294" i="16"/>
  <c r="S294" i="16"/>
  <c r="U294" i="16"/>
  <c r="T294" i="16"/>
  <c r="V294" i="16"/>
  <c r="AB294" i="16"/>
  <c r="AA296" i="16"/>
  <c r="S296" i="16"/>
  <c r="U296" i="16"/>
  <c r="T296" i="16"/>
  <c r="V296" i="16"/>
  <c r="AB296" i="16"/>
  <c r="AA298" i="16"/>
  <c r="S298" i="16"/>
  <c r="U298" i="16"/>
  <c r="T298" i="16"/>
  <c r="V298" i="16"/>
  <c r="AB298" i="16"/>
  <c r="AA300" i="16"/>
  <c r="S300" i="16"/>
  <c r="U300" i="16"/>
  <c r="T300" i="16"/>
  <c r="V300" i="16"/>
  <c r="AB300" i="16"/>
  <c r="AA302" i="16"/>
  <c r="S302" i="16"/>
  <c r="U302" i="16"/>
  <c r="T302" i="16"/>
  <c r="V302" i="16"/>
  <c r="AB302" i="16"/>
  <c r="AA304" i="16"/>
  <c r="S304" i="16"/>
  <c r="U304" i="16"/>
  <c r="T304" i="16"/>
  <c r="V304" i="16"/>
  <c r="AB304" i="16"/>
  <c r="AA306" i="16"/>
  <c r="S306" i="16"/>
  <c r="U306" i="16"/>
  <c r="T306" i="16"/>
  <c r="V306" i="16"/>
  <c r="AB306" i="16"/>
  <c r="AA308" i="16"/>
  <c r="S308" i="16"/>
  <c r="U308" i="16"/>
  <c r="T308" i="16"/>
  <c r="V308" i="16"/>
  <c r="AB308" i="16"/>
  <c r="AA310" i="16"/>
  <c r="S310" i="16"/>
  <c r="U310" i="16"/>
  <c r="T310" i="16"/>
  <c r="V310" i="16"/>
  <c r="AB310" i="16"/>
  <c r="AA312" i="16"/>
  <c r="S312" i="16"/>
  <c r="U312" i="16"/>
  <c r="T312" i="16"/>
  <c r="V312" i="16"/>
  <c r="AB312" i="16"/>
  <c r="AA314" i="16"/>
  <c r="S314" i="16"/>
  <c r="U314" i="16"/>
  <c r="T314" i="16"/>
  <c r="V314" i="16"/>
  <c r="AB314" i="16"/>
  <c r="AA316" i="16"/>
  <c r="S316" i="16"/>
  <c r="U316" i="16"/>
  <c r="T316" i="16"/>
  <c r="V316" i="16"/>
  <c r="AB316" i="16"/>
  <c r="AA318" i="16"/>
  <c r="S318" i="16"/>
  <c r="U318" i="16"/>
  <c r="T318" i="16"/>
  <c r="V318" i="16"/>
  <c r="AB318" i="16"/>
  <c r="AA320" i="16"/>
  <c r="S320" i="16"/>
  <c r="U320" i="16"/>
  <c r="T320" i="16"/>
  <c r="V320" i="16"/>
  <c r="AB320" i="16"/>
  <c r="AA322" i="16"/>
  <c r="S322" i="16"/>
  <c r="U322" i="16"/>
  <c r="T322" i="16"/>
  <c r="V322" i="16"/>
  <c r="AB322" i="16"/>
  <c r="AA324" i="16"/>
  <c r="S324" i="16"/>
  <c r="U324" i="16"/>
  <c r="T324" i="16"/>
  <c r="V324" i="16"/>
  <c r="AB324" i="16"/>
  <c r="AA326" i="16"/>
  <c r="S326" i="16"/>
  <c r="U326" i="16"/>
  <c r="T326" i="16"/>
  <c r="V326" i="16"/>
  <c r="AB326" i="16"/>
  <c r="AA328" i="16"/>
  <c r="S328" i="16"/>
  <c r="U328" i="16"/>
  <c r="T328" i="16"/>
  <c r="V328" i="16"/>
  <c r="AB328" i="16"/>
  <c r="AA330" i="16"/>
  <c r="S330" i="16"/>
  <c r="U330" i="16"/>
  <c r="T330" i="16"/>
  <c r="V330" i="16"/>
  <c r="AB330" i="16"/>
  <c r="AA332" i="16"/>
  <c r="S332" i="16"/>
  <c r="U332" i="16"/>
  <c r="T332" i="16"/>
  <c r="V332" i="16"/>
  <c r="AB332" i="16"/>
  <c r="AA334" i="16"/>
  <c r="S334" i="16"/>
  <c r="U334" i="16"/>
  <c r="T334" i="16"/>
  <c r="V334" i="16"/>
  <c r="AB334" i="16"/>
  <c r="AA336" i="16"/>
  <c r="S336" i="16"/>
  <c r="U336" i="16"/>
  <c r="T336" i="16"/>
  <c r="V336" i="16"/>
  <c r="AB336" i="16"/>
  <c r="AA338" i="16"/>
  <c r="S338" i="16"/>
  <c r="U338" i="16"/>
  <c r="T338" i="16"/>
  <c r="V338" i="16"/>
  <c r="AB338" i="16"/>
  <c r="AA340" i="16"/>
  <c r="S340" i="16"/>
  <c r="U340" i="16"/>
  <c r="T340" i="16"/>
  <c r="V340" i="16"/>
  <c r="AB340" i="16"/>
  <c r="AA342" i="16"/>
  <c r="S342" i="16"/>
  <c r="U342" i="16"/>
  <c r="T342" i="16"/>
  <c r="V342" i="16"/>
  <c r="AB342" i="16"/>
  <c r="AA344" i="16"/>
  <c r="W344" i="16"/>
  <c r="S344" i="16"/>
  <c r="U344" i="16"/>
  <c r="T344" i="16"/>
  <c r="V344" i="16"/>
  <c r="AB344" i="16"/>
  <c r="AA41" i="16"/>
  <c r="S41" i="16"/>
  <c r="U41" i="16"/>
  <c r="W41" i="16"/>
  <c r="AB41" i="16"/>
  <c r="T41" i="16"/>
  <c r="V41" i="16"/>
  <c r="AA43" i="16"/>
  <c r="S43" i="16"/>
  <c r="U43" i="16"/>
  <c r="W43" i="16"/>
  <c r="AB43" i="16"/>
  <c r="T43" i="16"/>
  <c r="V43" i="16"/>
  <c r="AA45" i="16"/>
  <c r="S45" i="16"/>
  <c r="U45" i="16"/>
  <c r="W45" i="16"/>
  <c r="AB45" i="16"/>
  <c r="T45" i="16"/>
  <c r="V45" i="16"/>
  <c r="AA49" i="16"/>
  <c r="T49" i="16"/>
  <c r="V49" i="16"/>
  <c r="S49" i="16"/>
  <c r="U49" i="16"/>
  <c r="W49" i="16"/>
  <c r="AB49" i="16"/>
  <c r="AA73" i="16"/>
  <c r="T73" i="16"/>
  <c r="V73" i="16"/>
  <c r="S73" i="16"/>
  <c r="U73" i="16"/>
  <c r="W73" i="16"/>
  <c r="AB73" i="16"/>
  <c r="AA81" i="16"/>
  <c r="T81" i="16"/>
  <c r="V81" i="16"/>
  <c r="S81" i="16"/>
  <c r="U81" i="16"/>
  <c r="W81" i="16"/>
  <c r="AB81" i="16"/>
  <c r="AA103" i="16"/>
  <c r="T103" i="16"/>
  <c r="V103" i="16"/>
  <c r="S103" i="16"/>
  <c r="U103" i="16"/>
  <c r="W103" i="16"/>
  <c r="AB103" i="16"/>
  <c r="AA109" i="16"/>
  <c r="T109" i="16"/>
  <c r="V109" i="16"/>
  <c r="S109" i="16"/>
  <c r="U109" i="16"/>
  <c r="W109" i="16"/>
  <c r="AB109" i="16"/>
  <c r="AA167" i="16"/>
  <c r="S167" i="16"/>
  <c r="U167" i="16"/>
  <c r="T167" i="16"/>
  <c r="V167" i="16"/>
  <c r="AB167" i="16"/>
  <c r="AA169" i="16"/>
  <c r="S169" i="16"/>
  <c r="U169" i="16"/>
  <c r="T169" i="16"/>
  <c r="V169" i="16"/>
  <c r="AB169" i="16"/>
  <c r="AA171" i="16"/>
  <c r="S171" i="16"/>
  <c r="U171" i="16"/>
  <c r="T171" i="16"/>
  <c r="V171" i="16"/>
  <c r="AB171" i="16"/>
  <c r="AA173" i="16"/>
  <c r="S173" i="16"/>
  <c r="U173" i="16"/>
  <c r="T173" i="16"/>
  <c r="V173" i="16"/>
  <c r="AB173" i="16"/>
  <c r="AA175" i="16"/>
  <c r="S175" i="16"/>
  <c r="U175" i="16"/>
  <c r="T175" i="16"/>
  <c r="V175" i="16"/>
  <c r="AB175" i="16"/>
  <c r="AA177" i="16"/>
  <c r="S177" i="16"/>
  <c r="U177" i="16"/>
  <c r="T177" i="16"/>
  <c r="V177" i="16"/>
  <c r="AB177" i="16"/>
  <c r="AA179" i="16"/>
  <c r="S179" i="16"/>
  <c r="U179" i="16"/>
  <c r="T179" i="16"/>
  <c r="V179" i="16"/>
  <c r="AB179" i="16"/>
  <c r="AA181" i="16"/>
  <c r="S181" i="16"/>
  <c r="U181" i="16"/>
  <c r="T181" i="16"/>
  <c r="V181" i="16"/>
  <c r="AB181" i="16"/>
  <c r="AA183" i="16"/>
  <c r="S183" i="16"/>
  <c r="U183" i="16"/>
  <c r="T183" i="16"/>
  <c r="V183" i="16"/>
  <c r="AB183" i="16"/>
  <c r="AA185" i="16"/>
  <c r="S185" i="16"/>
  <c r="U185" i="16"/>
  <c r="T185" i="16"/>
  <c r="V185" i="16"/>
  <c r="AB185" i="16"/>
  <c r="AA187" i="16"/>
  <c r="S187" i="16"/>
  <c r="U187" i="16"/>
  <c r="T187" i="16"/>
  <c r="V187" i="16"/>
  <c r="AB187" i="16"/>
  <c r="AA189" i="16"/>
  <c r="S189" i="16"/>
  <c r="U189" i="16"/>
  <c r="T189" i="16"/>
  <c r="V189" i="16"/>
  <c r="AB189" i="16"/>
  <c r="AA191" i="16"/>
  <c r="S191" i="16"/>
  <c r="U191" i="16"/>
  <c r="T191" i="16"/>
  <c r="V191" i="16"/>
  <c r="AB191" i="16"/>
  <c r="AA193" i="16"/>
  <c r="S193" i="16"/>
  <c r="U193" i="16"/>
  <c r="T193" i="16"/>
  <c r="V193" i="16"/>
  <c r="AB193" i="16"/>
  <c r="AA195" i="16"/>
  <c r="S195" i="16"/>
  <c r="U195" i="16"/>
  <c r="T195" i="16"/>
  <c r="V195" i="16"/>
  <c r="AB195" i="16"/>
  <c r="AA197" i="16"/>
  <c r="S197" i="16"/>
  <c r="U197" i="16"/>
  <c r="T197" i="16"/>
  <c r="V197" i="16"/>
  <c r="AB197" i="16"/>
  <c r="AA199" i="16"/>
  <c r="T199" i="16"/>
  <c r="V199" i="16"/>
  <c r="U199" i="16"/>
  <c r="S199" i="16"/>
  <c r="AB199" i="16"/>
  <c r="AA201" i="16"/>
  <c r="S201" i="16"/>
  <c r="U201" i="16"/>
  <c r="T201" i="16"/>
  <c r="V201" i="16"/>
  <c r="AB201" i="16"/>
  <c r="AA203" i="16"/>
  <c r="S203" i="16"/>
  <c r="U203" i="16"/>
  <c r="T203" i="16"/>
  <c r="V203" i="16"/>
  <c r="AB203" i="16"/>
  <c r="AA205" i="16"/>
  <c r="S205" i="16"/>
  <c r="U205" i="16"/>
  <c r="T205" i="16"/>
  <c r="V205" i="16"/>
  <c r="AB205" i="16"/>
  <c r="AA207" i="16"/>
  <c r="S207" i="16"/>
  <c r="U207" i="16"/>
  <c r="T207" i="16"/>
  <c r="V207" i="16"/>
  <c r="AB207" i="16"/>
  <c r="AA209" i="16"/>
  <c r="S209" i="16"/>
  <c r="U209" i="16"/>
  <c r="T209" i="16"/>
  <c r="V209" i="16"/>
  <c r="AB209" i="16"/>
  <c r="AA211" i="16"/>
  <c r="S211" i="16"/>
  <c r="U211" i="16"/>
  <c r="T211" i="16"/>
  <c r="V211" i="16"/>
  <c r="AB211" i="16"/>
  <c r="AA213" i="16"/>
  <c r="S213" i="16"/>
  <c r="U213" i="16"/>
  <c r="T213" i="16"/>
  <c r="V213" i="16"/>
  <c r="AB213" i="16"/>
  <c r="AA215" i="16"/>
  <c r="S215" i="16"/>
  <c r="U215" i="16"/>
  <c r="T215" i="16"/>
  <c r="V215" i="16"/>
  <c r="AB215" i="16"/>
  <c r="AA217" i="16"/>
  <c r="S217" i="16"/>
  <c r="U217" i="16"/>
  <c r="T217" i="16"/>
  <c r="V217" i="16"/>
  <c r="AB217" i="16"/>
  <c r="AA219" i="16"/>
  <c r="S219" i="16"/>
  <c r="U219" i="16"/>
  <c r="T219" i="16"/>
  <c r="V219" i="16"/>
  <c r="AB219" i="16"/>
  <c r="AA221" i="16"/>
  <c r="S221" i="16"/>
  <c r="U221" i="16"/>
  <c r="T221" i="16"/>
  <c r="V221" i="16"/>
  <c r="AB221" i="16"/>
  <c r="AA223" i="16"/>
  <c r="S223" i="16"/>
  <c r="U223" i="16"/>
  <c r="T223" i="16"/>
  <c r="V223" i="16"/>
  <c r="AB223" i="16"/>
  <c r="AA225" i="16"/>
  <c r="S225" i="16"/>
  <c r="U225" i="16"/>
  <c r="T225" i="16"/>
  <c r="V225" i="16"/>
  <c r="AB225" i="16"/>
  <c r="AA227" i="16"/>
  <c r="S227" i="16"/>
  <c r="U227" i="16"/>
  <c r="T227" i="16"/>
  <c r="V227" i="16"/>
  <c r="AB227" i="16"/>
  <c r="AA229" i="16"/>
  <c r="S229" i="16"/>
  <c r="U229" i="16"/>
  <c r="T229" i="16"/>
  <c r="V229" i="16"/>
  <c r="AB229" i="16"/>
  <c r="AA231" i="16"/>
  <c r="S231" i="16"/>
  <c r="U231" i="16"/>
  <c r="T231" i="16"/>
  <c r="V231" i="16"/>
  <c r="AB231" i="16"/>
  <c r="AA233" i="16"/>
  <c r="S233" i="16"/>
  <c r="U233" i="16"/>
  <c r="T233" i="16"/>
  <c r="V233" i="16"/>
  <c r="AB233" i="16"/>
  <c r="AA235" i="16"/>
  <c r="T235" i="16"/>
  <c r="V235" i="16"/>
  <c r="U235" i="16"/>
  <c r="S235" i="16"/>
  <c r="AB235" i="16"/>
  <c r="AA237" i="16"/>
  <c r="S237" i="16"/>
  <c r="U237" i="16"/>
  <c r="T237" i="16"/>
  <c r="V237" i="16"/>
  <c r="AB237" i="16"/>
  <c r="AA239" i="16"/>
  <c r="S239" i="16"/>
  <c r="U239" i="16"/>
  <c r="T239" i="16"/>
  <c r="V239" i="16"/>
  <c r="AB239" i="16"/>
  <c r="AA241" i="16"/>
  <c r="S241" i="16"/>
  <c r="U241" i="16"/>
  <c r="T241" i="16"/>
  <c r="V241" i="16"/>
  <c r="AB241" i="16"/>
  <c r="AA243" i="16"/>
  <c r="S243" i="16"/>
  <c r="U243" i="16"/>
  <c r="T243" i="16"/>
  <c r="V243" i="16"/>
  <c r="AB243" i="16"/>
  <c r="AA245" i="16"/>
  <c r="S245" i="16"/>
  <c r="U245" i="16"/>
  <c r="T245" i="16"/>
  <c r="V245" i="16"/>
  <c r="AB245" i="16"/>
  <c r="AA247" i="16"/>
  <c r="S247" i="16"/>
  <c r="U247" i="16"/>
  <c r="T247" i="16"/>
  <c r="V247" i="16"/>
  <c r="AB247" i="16"/>
  <c r="AA249" i="16"/>
  <c r="S249" i="16"/>
  <c r="U249" i="16"/>
  <c r="T249" i="16"/>
  <c r="V249" i="16"/>
  <c r="AB249" i="16"/>
  <c r="AA251" i="16"/>
  <c r="S251" i="16"/>
  <c r="U251" i="16"/>
  <c r="T251" i="16"/>
  <c r="V251" i="16"/>
  <c r="AB251" i="16"/>
  <c r="AA253" i="16"/>
  <c r="S253" i="16"/>
  <c r="U253" i="16"/>
  <c r="T253" i="16"/>
  <c r="V253" i="16"/>
  <c r="AB253" i="16"/>
  <c r="AA255" i="16"/>
  <c r="S255" i="16"/>
  <c r="U255" i="16"/>
  <c r="T255" i="16"/>
  <c r="V255" i="16"/>
  <c r="AB255" i="16"/>
  <c r="AA257" i="16"/>
  <c r="S257" i="16"/>
  <c r="U257" i="16"/>
  <c r="T257" i="16"/>
  <c r="V257" i="16"/>
  <c r="AB257" i="16"/>
  <c r="AA259" i="16"/>
  <c r="S259" i="16"/>
  <c r="U259" i="16"/>
  <c r="T259" i="16"/>
  <c r="V259" i="16"/>
  <c r="AB259" i="16"/>
  <c r="AA261" i="16"/>
  <c r="S261" i="16"/>
  <c r="U261" i="16"/>
  <c r="T261" i="16"/>
  <c r="V261" i="16"/>
  <c r="AB261" i="16"/>
  <c r="AA263" i="16"/>
  <c r="S263" i="16"/>
  <c r="U263" i="16"/>
  <c r="T263" i="16"/>
  <c r="V263" i="16"/>
  <c r="AB263" i="16"/>
  <c r="AA265" i="16"/>
  <c r="S265" i="16"/>
  <c r="U265" i="16"/>
  <c r="T265" i="16"/>
  <c r="V265" i="16"/>
  <c r="AB265" i="16"/>
  <c r="AA267" i="16"/>
  <c r="S267" i="16"/>
  <c r="U267" i="16"/>
  <c r="T267" i="16"/>
  <c r="V267" i="16"/>
  <c r="AB267" i="16"/>
  <c r="AA269" i="16"/>
  <c r="S269" i="16"/>
  <c r="U269" i="16"/>
  <c r="T269" i="16"/>
  <c r="V269" i="16"/>
  <c r="AB269" i="16"/>
  <c r="AA271" i="16"/>
  <c r="T271" i="16"/>
  <c r="V271" i="16"/>
  <c r="U271" i="16"/>
  <c r="S271" i="16"/>
  <c r="AB271" i="16"/>
  <c r="AA273" i="16"/>
  <c r="S273" i="16"/>
  <c r="U273" i="16"/>
  <c r="T273" i="16"/>
  <c r="V273" i="16"/>
  <c r="AB273" i="16"/>
  <c r="AA275" i="16"/>
  <c r="S275" i="16"/>
  <c r="U275" i="16"/>
  <c r="T275" i="16"/>
  <c r="V275" i="16"/>
  <c r="AB275" i="16"/>
  <c r="AA277" i="16"/>
  <c r="S277" i="16"/>
  <c r="U277" i="16"/>
  <c r="T277" i="16"/>
  <c r="V277" i="16"/>
  <c r="AB277" i="16"/>
  <c r="AA279" i="16"/>
  <c r="S279" i="16"/>
  <c r="U279" i="16"/>
  <c r="T279" i="16"/>
  <c r="V279" i="16"/>
  <c r="AB279" i="16"/>
  <c r="AA281" i="16"/>
  <c r="S281" i="16"/>
  <c r="U281" i="16"/>
  <c r="T281" i="16"/>
  <c r="V281" i="16"/>
  <c r="AB281" i="16"/>
  <c r="AA283" i="16"/>
  <c r="S283" i="16"/>
  <c r="U283" i="16"/>
  <c r="T283" i="16"/>
  <c r="V283" i="16"/>
  <c r="AB283" i="16"/>
  <c r="AA285" i="16"/>
  <c r="S285" i="16"/>
  <c r="U285" i="16"/>
  <c r="T285" i="16"/>
  <c r="V285" i="16"/>
  <c r="AB285" i="16"/>
  <c r="AA287" i="16"/>
  <c r="S287" i="16"/>
  <c r="U287" i="16"/>
  <c r="T287" i="16"/>
  <c r="V287" i="16"/>
  <c r="AB287" i="16"/>
  <c r="AA289" i="16"/>
  <c r="S289" i="16"/>
  <c r="U289" i="16"/>
  <c r="T289" i="16"/>
  <c r="V289" i="16"/>
  <c r="AB289" i="16"/>
  <c r="AA291" i="16"/>
  <c r="S291" i="16"/>
  <c r="U291" i="16"/>
  <c r="T291" i="16"/>
  <c r="V291" i="16"/>
  <c r="AB291" i="16"/>
  <c r="AA293" i="16"/>
  <c r="S293" i="16"/>
  <c r="U293" i="16"/>
  <c r="T293" i="16"/>
  <c r="V293" i="16"/>
  <c r="AB293" i="16"/>
  <c r="AA295" i="16"/>
  <c r="S295" i="16"/>
  <c r="U295" i="16"/>
  <c r="T295" i="16"/>
  <c r="V295" i="16"/>
  <c r="AB295" i="16"/>
  <c r="AA297" i="16"/>
  <c r="S297" i="16"/>
  <c r="U297" i="16"/>
  <c r="T297" i="16"/>
  <c r="V297" i="16"/>
  <c r="AB297" i="16"/>
  <c r="AA299" i="16"/>
  <c r="S299" i="16"/>
  <c r="U299" i="16"/>
  <c r="T299" i="16"/>
  <c r="V299" i="16"/>
  <c r="AB299" i="16"/>
  <c r="AA301" i="16"/>
  <c r="S301" i="16"/>
  <c r="U301" i="16"/>
  <c r="T301" i="16"/>
  <c r="V301" i="16"/>
  <c r="AB301" i="16"/>
  <c r="AA303" i="16"/>
  <c r="S303" i="16"/>
  <c r="U303" i="16"/>
  <c r="T303" i="16"/>
  <c r="V303" i="16"/>
  <c r="AB303" i="16"/>
  <c r="AA305" i="16"/>
  <c r="S305" i="16"/>
  <c r="U305" i="16"/>
  <c r="T305" i="16"/>
  <c r="V305" i="16"/>
  <c r="AB305" i="16"/>
  <c r="AA307" i="16"/>
  <c r="T307" i="16"/>
  <c r="V307" i="16"/>
  <c r="U307" i="16"/>
  <c r="S307" i="16"/>
  <c r="AB307" i="16"/>
  <c r="AA309" i="16"/>
  <c r="S309" i="16"/>
  <c r="U309" i="16"/>
  <c r="T309" i="16"/>
  <c r="V309" i="16"/>
  <c r="AB309" i="16"/>
  <c r="AA311" i="16"/>
  <c r="S311" i="16"/>
  <c r="U311" i="16"/>
  <c r="T311" i="16"/>
  <c r="V311" i="16"/>
  <c r="AB311" i="16"/>
  <c r="AA313" i="16"/>
  <c r="S313" i="16"/>
  <c r="U313" i="16"/>
  <c r="T313" i="16"/>
  <c r="V313" i="16"/>
  <c r="AB313" i="16"/>
  <c r="AA315" i="16"/>
  <c r="S315" i="16"/>
  <c r="U315" i="16"/>
  <c r="T315" i="16"/>
  <c r="V315" i="16"/>
  <c r="AB315" i="16"/>
  <c r="AA317" i="16"/>
  <c r="S317" i="16"/>
  <c r="U317" i="16"/>
  <c r="T317" i="16"/>
  <c r="V317" i="16"/>
  <c r="AB317" i="16"/>
  <c r="AA319" i="16"/>
  <c r="S319" i="16"/>
  <c r="U319" i="16"/>
  <c r="T319" i="16"/>
  <c r="V319" i="16"/>
  <c r="AB319" i="16"/>
  <c r="AA321" i="16"/>
  <c r="S321" i="16"/>
  <c r="U321" i="16"/>
  <c r="T321" i="16"/>
  <c r="V321" i="16"/>
  <c r="AB321" i="16"/>
  <c r="AA323" i="16"/>
  <c r="S323" i="16"/>
  <c r="U323" i="16"/>
  <c r="T323" i="16"/>
  <c r="V323" i="16"/>
  <c r="AB323" i="16"/>
  <c r="AA325" i="16"/>
  <c r="S325" i="16"/>
  <c r="U325" i="16"/>
  <c r="T325" i="16"/>
  <c r="V325" i="16"/>
  <c r="AB325" i="16"/>
  <c r="AA327" i="16"/>
  <c r="S327" i="16"/>
  <c r="U327" i="16"/>
  <c r="T327" i="16"/>
  <c r="V327" i="16"/>
  <c r="AB327" i="16"/>
  <c r="AA329" i="16"/>
  <c r="S329" i="16"/>
  <c r="U329" i="16"/>
  <c r="T329" i="16"/>
  <c r="V329" i="16"/>
  <c r="AB329" i="16"/>
  <c r="AA331" i="16"/>
  <c r="S331" i="16"/>
  <c r="U331" i="16"/>
  <c r="T331" i="16"/>
  <c r="V331" i="16"/>
  <c r="AB331" i="16"/>
  <c r="AA333" i="16"/>
  <c r="S333" i="16"/>
  <c r="U333" i="16"/>
  <c r="T333" i="16"/>
  <c r="V333" i="16"/>
  <c r="AB333" i="16"/>
  <c r="AA335" i="16"/>
  <c r="S335" i="16"/>
  <c r="U335" i="16"/>
  <c r="T335" i="16"/>
  <c r="V335" i="16"/>
  <c r="AB335" i="16"/>
  <c r="AA337" i="16"/>
  <c r="S337" i="16"/>
  <c r="U337" i="16"/>
  <c r="T337" i="16"/>
  <c r="V337" i="16"/>
  <c r="AB337" i="16"/>
  <c r="AA339" i="16"/>
  <c r="S339" i="16"/>
  <c r="U339" i="16"/>
  <c r="T339" i="16"/>
  <c r="V339" i="16"/>
  <c r="AB339" i="16"/>
  <c r="AA341" i="16"/>
  <c r="S341" i="16"/>
  <c r="U341" i="16"/>
  <c r="T341" i="16"/>
  <c r="V341" i="16"/>
  <c r="AB341" i="16"/>
  <c r="AA343" i="16"/>
  <c r="T343" i="16"/>
  <c r="V343" i="16"/>
  <c r="W343" i="16"/>
  <c r="U343" i="16"/>
  <c r="S343" i="16"/>
  <c r="AB343" i="16"/>
  <c r="AA345" i="16"/>
  <c r="S345" i="16"/>
  <c r="U345" i="16"/>
  <c r="W345" i="16"/>
  <c r="T345" i="16"/>
  <c r="V345" i="16"/>
  <c r="AB345" i="16"/>
  <c r="T138" i="16"/>
  <c r="V138" i="16"/>
  <c r="S138" i="16"/>
  <c r="AA138" i="16"/>
  <c r="U138" i="16"/>
  <c r="W138" i="16"/>
  <c r="AB138" i="16"/>
  <c r="S140" i="16"/>
  <c r="U140" i="16"/>
  <c r="W140" i="16"/>
  <c r="AA140" i="16"/>
  <c r="T140" i="16"/>
  <c r="V140" i="16"/>
  <c r="AB140" i="16"/>
  <c r="S142" i="16"/>
  <c r="U142" i="16"/>
  <c r="W142" i="16"/>
  <c r="AA142" i="16"/>
  <c r="T142" i="16"/>
  <c r="V142" i="16"/>
  <c r="AB142" i="16"/>
  <c r="S144" i="16"/>
  <c r="U144" i="16"/>
  <c r="W144" i="16"/>
  <c r="AA144" i="16"/>
  <c r="T144" i="16"/>
  <c r="V144" i="16"/>
  <c r="AB144" i="16"/>
  <c r="S146" i="16"/>
  <c r="U146" i="16"/>
  <c r="W146" i="16"/>
  <c r="AA146" i="16"/>
  <c r="T146" i="16"/>
  <c r="V146" i="16"/>
  <c r="AB146" i="16"/>
  <c r="S148" i="16"/>
  <c r="U148" i="16"/>
  <c r="W148" i="16"/>
  <c r="AA148" i="16"/>
  <c r="T148" i="16"/>
  <c r="V148" i="16"/>
  <c r="AB148" i="16"/>
  <c r="S150" i="16"/>
  <c r="U150" i="16"/>
  <c r="W150" i="16"/>
  <c r="AA150" i="16"/>
  <c r="T150" i="16"/>
  <c r="V150" i="16"/>
  <c r="AB150" i="16"/>
  <c r="S152" i="16"/>
  <c r="U152" i="16"/>
  <c r="W152" i="16"/>
  <c r="AA152" i="16"/>
  <c r="T152" i="16"/>
  <c r="V152" i="16"/>
  <c r="AB152" i="16"/>
  <c r="S154" i="16"/>
  <c r="U154" i="16"/>
  <c r="W154" i="16"/>
  <c r="AA154" i="16"/>
  <c r="T154" i="16"/>
  <c r="V154" i="16"/>
  <c r="AB154" i="16"/>
  <c r="S156" i="16"/>
  <c r="U156" i="16"/>
  <c r="W156" i="16"/>
  <c r="AA156" i="16"/>
  <c r="T156" i="16"/>
  <c r="V156" i="16"/>
  <c r="AB156" i="16"/>
  <c r="S158" i="16"/>
  <c r="U158" i="16"/>
  <c r="W158" i="16"/>
  <c r="AA158" i="16"/>
  <c r="T158" i="16"/>
  <c r="V158" i="16"/>
  <c r="AB158" i="16"/>
  <c r="S160" i="16"/>
  <c r="U160" i="16"/>
  <c r="W160" i="16"/>
  <c r="AA160" i="16"/>
  <c r="T160" i="16"/>
  <c r="V160" i="16"/>
  <c r="AB160" i="16"/>
  <c r="S162" i="16"/>
  <c r="U162" i="16"/>
  <c r="W162" i="16"/>
  <c r="AA162" i="16"/>
  <c r="T162" i="16"/>
  <c r="V162" i="16"/>
  <c r="AB162" i="16"/>
  <c r="S164" i="16"/>
  <c r="U164" i="16"/>
  <c r="W164" i="16"/>
  <c r="AA164" i="16"/>
  <c r="T164" i="16"/>
  <c r="V164" i="16"/>
  <c r="AB164" i="16"/>
  <c r="AA139" i="16"/>
  <c r="T139" i="16"/>
  <c r="V139" i="16"/>
  <c r="S139" i="16"/>
  <c r="U139" i="16"/>
  <c r="W139" i="16"/>
  <c r="AB139" i="16"/>
  <c r="AA141" i="16"/>
  <c r="T141" i="16"/>
  <c r="V141" i="16"/>
  <c r="S141" i="16"/>
  <c r="U141" i="16"/>
  <c r="W141" i="16"/>
  <c r="AB141" i="16"/>
  <c r="AA143" i="16"/>
  <c r="T143" i="16"/>
  <c r="V143" i="16"/>
  <c r="S143" i="16"/>
  <c r="U143" i="16"/>
  <c r="W143" i="16"/>
  <c r="AB143" i="16"/>
  <c r="AA145" i="16"/>
  <c r="T145" i="16"/>
  <c r="V145" i="16"/>
  <c r="S145" i="16"/>
  <c r="U145" i="16"/>
  <c r="W145" i="16"/>
  <c r="AB145" i="16"/>
  <c r="AA147" i="16"/>
  <c r="T147" i="16"/>
  <c r="V147" i="16"/>
  <c r="S147" i="16"/>
  <c r="U147" i="16"/>
  <c r="W147" i="16"/>
  <c r="AB147" i="16"/>
  <c r="AA149" i="16"/>
  <c r="T149" i="16"/>
  <c r="V149" i="16"/>
  <c r="S149" i="16"/>
  <c r="U149" i="16"/>
  <c r="W149" i="16"/>
  <c r="AB149" i="16"/>
  <c r="AA151" i="16"/>
  <c r="T151" i="16"/>
  <c r="V151" i="16"/>
  <c r="S151" i="16"/>
  <c r="U151" i="16"/>
  <c r="W151" i="16"/>
  <c r="AB151" i="16"/>
  <c r="AA153" i="16"/>
  <c r="T153" i="16"/>
  <c r="V153" i="16"/>
  <c r="S153" i="16"/>
  <c r="U153" i="16"/>
  <c r="W153" i="16"/>
  <c r="AB153" i="16"/>
  <c r="AA155" i="16"/>
  <c r="T155" i="16"/>
  <c r="V155" i="16"/>
  <c r="S155" i="16"/>
  <c r="U155" i="16"/>
  <c r="W155" i="16"/>
  <c r="AB155" i="16"/>
  <c r="AA157" i="16"/>
  <c r="T157" i="16"/>
  <c r="V157" i="16"/>
  <c r="S157" i="16"/>
  <c r="U157" i="16"/>
  <c r="W157" i="16"/>
  <c r="AB157" i="16"/>
  <c r="AA159" i="16"/>
  <c r="T159" i="16"/>
  <c r="V159" i="16"/>
  <c r="S159" i="16"/>
  <c r="U159" i="16"/>
  <c r="W159" i="16"/>
  <c r="AB159" i="16"/>
  <c r="AA161" i="16"/>
  <c r="T161" i="16"/>
  <c r="V161" i="16"/>
  <c r="S161" i="16"/>
  <c r="U161" i="16"/>
  <c r="W161" i="16"/>
  <c r="AB161" i="16"/>
  <c r="AA163" i="16"/>
  <c r="T163" i="16"/>
  <c r="V163" i="16"/>
  <c r="S163" i="16"/>
  <c r="U163" i="16"/>
  <c r="W163" i="16"/>
  <c r="AB163" i="16"/>
  <c r="AA165" i="16"/>
  <c r="T165" i="16"/>
  <c r="V165" i="16"/>
  <c r="S165" i="16"/>
  <c r="U165" i="16"/>
  <c r="W165" i="16"/>
  <c r="AB165" i="16"/>
  <c r="T110" i="16"/>
  <c r="V110" i="16"/>
  <c r="S110" i="16"/>
  <c r="AA110" i="16"/>
  <c r="U110" i="16"/>
  <c r="W110" i="16"/>
  <c r="AB110" i="16"/>
  <c r="S112" i="16"/>
  <c r="U112" i="16"/>
  <c r="W112" i="16"/>
  <c r="AA112" i="16"/>
  <c r="T112" i="16"/>
  <c r="V112" i="16"/>
  <c r="AB112" i="16"/>
  <c r="S114" i="16"/>
  <c r="U114" i="16"/>
  <c r="W114" i="16"/>
  <c r="AA114" i="16"/>
  <c r="T114" i="16"/>
  <c r="V114" i="16"/>
  <c r="AB114" i="16"/>
  <c r="S116" i="16"/>
  <c r="U116" i="16"/>
  <c r="W116" i="16"/>
  <c r="AA116" i="16"/>
  <c r="T116" i="16"/>
  <c r="V116" i="16"/>
  <c r="AB116" i="16"/>
  <c r="S118" i="16"/>
  <c r="U118" i="16"/>
  <c r="W118" i="16"/>
  <c r="AA118" i="16"/>
  <c r="T118" i="16"/>
  <c r="V118" i="16"/>
  <c r="AB118" i="16"/>
  <c r="S120" i="16"/>
  <c r="U120" i="16"/>
  <c r="W120" i="16"/>
  <c r="AA120" i="16"/>
  <c r="T120" i="16"/>
  <c r="V120" i="16"/>
  <c r="AB120" i="16"/>
  <c r="S122" i="16"/>
  <c r="U122" i="16"/>
  <c r="W122" i="16"/>
  <c r="AA122" i="16"/>
  <c r="T122" i="16"/>
  <c r="V122" i="16"/>
  <c r="AB122" i="16"/>
  <c r="S124" i="16"/>
  <c r="U124" i="16"/>
  <c r="W124" i="16"/>
  <c r="AA124" i="16"/>
  <c r="T124" i="16"/>
  <c r="V124" i="16"/>
  <c r="AB124" i="16"/>
  <c r="S126" i="16"/>
  <c r="U126" i="16"/>
  <c r="W126" i="16"/>
  <c r="AA126" i="16"/>
  <c r="T126" i="16"/>
  <c r="V126" i="16"/>
  <c r="AB126" i="16"/>
  <c r="S128" i="16"/>
  <c r="U128" i="16"/>
  <c r="W128" i="16"/>
  <c r="AA128" i="16"/>
  <c r="T128" i="16"/>
  <c r="V128" i="16"/>
  <c r="AB128" i="16"/>
  <c r="S130" i="16"/>
  <c r="U130" i="16"/>
  <c r="W130" i="16"/>
  <c r="AA130" i="16"/>
  <c r="T130" i="16"/>
  <c r="V130" i="16"/>
  <c r="AB130" i="16"/>
  <c r="S132" i="16"/>
  <c r="U132" i="16"/>
  <c r="W132" i="16"/>
  <c r="AA132" i="16"/>
  <c r="T132" i="16"/>
  <c r="V132" i="16"/>
  <c r="AB132" i="16"/>
  <c r="S134" i="16"/>
  <c r="U134" i="16"/>
  <c r="W134" i="16"/>
  <c r="AA134" i="16"/>
  <c r="T134" i="16"/>
  <c r="V134" i="16"/>
  <c r="AB134" i="16"/>
  <c r="S136" i="16"/>
  <c r="U136" i="16"/>
  <c r="W136" i="16"/>
  <c r="AA136" i="16"/>
  <c r="T136" i="16"/>
  <c r="V136" i="16"/>
  <c r="AB136" i="16"/>
  <c r="AA111" i="16"/>
  <c r="T111" i="16"/>
  <c r="V111" i="16"/>
  <c r="S111" i="16"/>
  <c r="U111" i="16"/>
  <c r="W111" i="16"/>
  <c r="AB111" i="16"/>
  <c r="AA113" i="16"/>
  <c r="T113" i="16"/>
  <c r="V113" i="16"/>
  <c r="S113" i="16"/>
  <c r="U113" i="16"/>
  <c r="W113" i="16"/>
  <c r="AB113" i="16"/>
  <c r="AA115" i="16"/>
  <c r="T115" i="16"/>
  <c r="V115" i="16"/>
  <c r="S115" i="16"/>
  <c r="U115" i="16"/>
  <c r="W115" i="16"/>
  <c r="AB115" i="16"/>
  <c r="AA117" i="16"/>
  <c r="T117" i="16"/>
  <c r="V117" i="16"/>
  <c r="S117" i="16"/>
  <c r="U117" i="16"/>
  <c r="W117" i="16"/>
  <c r="AB117" i="16"/>
  <c r="AA119" i="16"/>
  <c r="T119" i="16"/>
  <c r="V119" i="16"/>
  <c r="S119" i="16"/>
  <c r="U119" i="16"/>
  <c r="W119" i="16"/>
  <c r="AB119" i="16"/>
  <c r="AA121" i="16"/>
  <c r="T121" i="16"/>
  <c r="V121" i="16"/>
  <c r="S121" i="16"/>
  <c r="U121" i="16"/>
  <c r="W121" i="16"/>
  <c r="AB121" i="16"/>
  <c r="AA123" i="16"/>
  <c r="T123" i="16"/>
  <c r="V123" i="16"/>
  <c r="S123" i="16"/>
  <c r="U123" i="16"/>
  <c r="W123" i="16"/>
  <c r="AB123" i="16"/>
  <c r="AA125" i="16"/>
  <c r="T125" i="16"/>
  <c r="V125" i="16"/>
  <c r="S125" i="16"/>
  <c r="U125" i="16"/>
  <c r="W125" i="16"/>
  <c r="AB125" i="16"/>
  <c r="AA127" i="16"/>
  <c r="T127" i="16"/>
  <c r="V127" i="16"/>
  <c r="S127" i="16"/>
  <c r="U127" i="16"/>
  <c r="W127" i="16"/>
  <c r="AB127" i="16"/>
  <c r="AA129" i="16"/>
  <c r="T129" i="16"/>
  <c r="V129" i="16"/>
  <c r="S129" i="16"/>
  <c r="U129" i="16"/>
  <c r="W129" i="16"/>
  <c r="AB129" i="16"/>
  <c r="AA131" i="16"/>
  <c r="T131" i="16"/>
  <c r="V131" i="16"/>
  <c r="S131" i="16"/>
  <c r="U131" i="16"/>
  <c r="W131" i="16"/>
  <c r="AB131" i="16"/>
  <c r="AA133" i="16"/>
  <c r="T133" i="16"/>
  <c r="V133" i="16"/>
  <c r="S133" i="16"/>
  <c r="U133" i="16"/>
  <c r="W133" i="16"/>
  <c r="AB133" i="16"/>
  <c r="AA135" i="16"/>
  <c r="T135" i="16"/>
  <c r="V135" i="16"/>
  <c r="S135" i="16"/>
  <c r="U135" i="16"/>
  <c r="W135" i="16"/>
  <c r="AB135" i="16"/>
  <c r="AA137" i="16"/>
  <c r="T137" i="16"/>
  <c r="V137" i="16"/>
  <c r="S137" i="16"/>
  <c r="U137" i="16"/>
  <c r="W137" i="16"/>
  <c r="AB137" i="16"/>
  <c r="T106" i="16"/>
  <c r="V106" i="16"/>
  <c r="AA106" i="16"/>
  <c r="S106" i="16"/>
  <c r="U106" i="16"/>
  <c r="W106" i="16"/>
  <c r="AB106" i="16"/>
  <c r="T108" i="16"/>
  <c r="V108" i="16"/>
  <c r="AA108" i="16"/>
  <c r="S108" i="16"/>
  <c r="U108" i="16"/>
  <c r="W108" i="16"/>
  <c r="AB108" i="16"/>
  <c r="AA105" i="16"/>
  <c r="S105" i="16"/>
  <c r="U105" i="16"/>
  <c r="W105" i="16"/>
  <c r="T105" i="16"/>
  <c r="V105" i="16"/>
  <c r="AB105" i="16"/>
  <c r="AA107" i="16"/>
  <c r="S107" i="16"/>
  <c r="U107" i="16"/>
  <c r="W107" i="16"/>
  <c r="T107" i="16"/>
  <c r="V107" i="16"/>
  <c r="AB107" i="16"/>
  <c r="T86" i="16"/>
  <c r="V86" i="16"/>
  <c r="AA86" i="16"/>
  <c r="S86" i="16"/>
  <c r="U86" i="16"/>
  <c r="W86" i="16"/>
  <c r="AB86" i="16"/>
  <c r="T88" i="16"/>
  <c r="V88" i="16"/>
  <c r="AA88" i="16"/>
  <c r="S88" i="16"/>
  <c r="U88" i="16"/>
  <c r="W88" i="16"/>
  <c r="AB88" i="16"/>
  <c r="T90" i="16"/>
  <c r="V90" i="16"/>
  <c r="AA90" i="16"/>
  <c r="S90" i="16"/>
  <c r="U90" i="16"/>
  <c r="W90" i="16"/>
  <c r="AB90" i="16"/>
  <c r="T92" i="16"/>
  <c r="V92" i="16"/>
  <c r="AA92" i="16"/>
  <c r="S92" i="16"/>
  <c r="U92" i="16"/>
  <c r="W92" i="16"/>
  <c r="AB92" i="16"/>
  <c r="T94" i="16"/>
  <c r="V94" i="16"/>
  <c r="AA94" i="16"/>
  <c r="S94" i="16"/>
  <c r="U94" i="16"/>
  <c r="W94" i="16"/>
  <c r="AB94" i="16"/>
  <c r="T96" i="16"/>
  <c r="V96" i="16"/>
  <c r="AA96" i="16"/>
  <c r="S96" i="16"/>
  <c r="U96" i="16"/>
  <c r="W96" i="16"/>
  <c r="AB96" i="16"/>
  <c r="T98" i="16"/>
  <c r="V98" i="16"/>
  <c r="AA98" i="16"/>
  <c r="S98" i="16"/>
  <c r="W98" i="16"/>
  <c r="U98" i="16"/>
  <c r="AB98" i="16"/>
  <c r="T100" i="16"/>
  <c r="V100" i="16"/>
  <c r="AA100" i="16"/>
  <c r="U100" i="16"/>
  <c r="S100" i="16"/>
  <c r="W100" i="16"/>
  <c r="AB100" i="16"/>
  <c r="AA87" i="16"/>
  <c r="S87" i="16"/>
  <c r="U87" i="16"/>
  <c r="W87" i="16"/>
  <c r="T87" i="16"/>
  <c r="V87" i="16"/>
  <c r="AB87" i="16"/>
  <c r="AA89" i="16"/>
  <c r="S89" i="16"/>
  <c r="U89" i="16"/>
  <c r="W89" i="16"/>
  <c r="T89" i="16"/>
  <c r="V89" i="16"/>
  <c r="AB89" i="16"/>
  <c r="AA91" i="16"/>
  <c r="S91" i="16"/>
  <c r="U91" i="16"/>
  <c r="W91" i="16"/>
  <c r="T91" i="16"/>
  <c r="V91" i="16"/>
  <c r="AB91" i="16"/>
  <c r="AA93" i="16"/>
  <c r="S93" i="16"/>
  <c r="U93" i="16"/>
  <c r="W93" i="16"/>
  <c r="T93" i="16"/>
  <c r="V93" i="16"/>
  <c r="AB93" i="16"/>
  <c r="AA95" i="16"/>
  <c r="S95" i="16"/>
  <c r="U95" i="16"/>
  <c r="W95" i="16"/>
  <c r="T95" i="16"/>
  <c r="V95" i="16"/>
  <c r="AB95" i="16"/>
  <c r="AA97" i="16"/>
  <c r="S97" i="16"/>
  <c r="U97" i="16"/>
  <c r="W97" i="16"/>
  <c r="T97" i="16"/>
  <c r="V97" i="16"/>
  <c r="AB97" i="16"/>
  <c r="AA99" i="16"/>
  <c r="S99" i="16"/>
  <c r="U99" i="16"/>
  <c r="W99" i="16"/>
  <c r="V99" i="16"/>
  <c r="T99" i="16"/>
  <c r="AB99" i="16"/>
  <c r="AA101" i="16"/>
  <c r="S101" i="16"/>
  <c r="U101" i="16"/>
  <c r="W101" i="16"/>
  <c r="T101" i="16"/>
  <c r="V101" i="16"/>
  <c r="AB101" i="16"/>
  <c r="AA85" i="16"/>
  <c r="S85" i="16"/>
  <c r="U85" i="16"/>
  <c r="W85" i="16"/>
  <c r="T85" i="16"/>
  <c r="V85" i="16"/>
  <c r="AB85" i="16"/>
  <c r="T84" i="16"/>
  <c r="V84" i="16"/>
  <c r="AA84" i="16"/>
  <c r="S84" i="16"/>
  <c r="U84" i="16"/>
  <c r="W84" i="16"/>
  <c r="AB84" i="16"/>
  <c r="T82" i="16"/>
  <c r="V82" i="16"/>
  <c r="S82" i="16"/>
  <c r="AA82" i="16"/>
  <c r="U82" i="16"/>
  <c r="W82" i="16"/>
  <c r="AB82" i="16"/>
  <c r="AA83" i="16"/>
  <c r="T83" i="16"/>
  <c r="V83" i="16"/>
  <c r="S83" i="16"/>
  <c r="U83" i="16"/>
  <c r="W83" i="16"/>
  <c r="AB83" i="16"/>
  <c r="T76" i="16"/>
  <c r="V76" i="16"/>
  <c r="AA76" i="16"/>
  <c r="S76" i="16"/>
  <c r="U76" i="16"/>
  <c r="W76" i="16"/>
  <c r="AB76" i="16"/>
  <c r="T78" i="16"/>
  <c r="V78" i="16"/>
  <c r="AA78" i="16"/>
  <c r="S78" i="16"/>
  <c r="U78" i="16"/>
  <c r="W78" i="16"/>
  <c r="AB78" i="16"/>
  <c r="T80" i="16"/>
  <c r="V80" i="16"/>
  <c r="AA80" i="16"/>
  <c r="S80" i="16"/>
  <c r="U80" i="16"/>
  <c r="W80" i="16"/>
  <c r="AB80" i="16"/>
  <c r="AA75" i="16"/>
  <c r="S75" i="16"/>
  <c r="U75" i="16"/>
  <c r="W75" i="16"/>
  <c r="T75" i="16"/>
  <c r="V75" i="16"/>
  <c r="AB75" i="16"/>
  <c r="AA77" i="16"/>
  <c r="S77" i="16"/>
  <c r="U77" i="16"/>
  <c r="W77" i="16"/>
  <c r="T77" i="16"/>
  <c r="V77" i="16"/>
  <c r="AB77" i="16"/>
  <c r="AA79" i="16"/>
  <c r="S79" i="16"/>
  <c r="U79" i="16"/>
  <c r="W79" i="16"/>
  <c r="T79" i="16"/>
  <c r="V79" i="16"/>
  <c r="AB79" i="16"/>
  <c r="T56" i="16"/>
  <c r="V56" i="16"/>
  <c r="AA56" i="16"/>
  <c r="S56" i="16"/>
  <c r="U56" i="16"/>
  <c r="W56" i="16"/>
  <c r="AB56" i="16"/>
  <c r="T58" i="16"/>
  <c r="V58" i="16"/>
  <c r="AA58" i="16"/>
  <c r="S58" i="16"/>
  <c r="U58" i="16"/>
  <c r="W58" i="16"/>
  <c r="AB58" i="16"/>
  <c r="T60" i="16"/>
  <c r="V60" i="16"/>
  <c r="AA60" i="16"/>
  <c r="S60" i="16"/>
  <c r="U60" i="16"/>
  <c r="W60" i="16"/>
  <c r="AB60" i="16"/>
  <c r="T62" i="16"/>
  <c r="V62" i="16"/>
  <c r="AA62" i="16"/>
  <c r="S62" i="16"/>
  <c r="U62" i="16"/>
  <c r="W62" i="16"/>
  <c r="AB62" i="16"/>
  <c r="T64" i="16"/>
  <c r="V64" i="16"/>
  <c r="AA64" i="16"/>
  <c r="S64" i="16"/>
  <c r="U64" i="16"/>
  <c r="W64" i="16"/>
  <c r="AB64" i="16"/>
  <c r="T66" i="16"/>
  <c r="V66" i="16"/>
  <c r="AA66" i="16"/>
  <c r="S66" i="16"/>
  <c r="U66" i="16"/>
  <c r="W66" i="16"/>
  <c r="AB66" i="16"/>
  <c r="T68" i="16"/>
  <c r="V68" i="16"/>
  <c r="AA68" i="16"/>
  <c r="S68" i="16"/>
  <c r="U68" i="16"/>
  <c r="W68" i="16"/>
  <c r="AB68" i="16"/>
  <c r="T70" i="16"/>
  <c r="V70" i="16"/>
  <c r="AA70" i="16"/>
  <c r="S70" i="16"/>
  <c r="U70" i="16"/>
  <c r="W70" i="16"/>
  <c r="AB70" i="16"/>
  <c r="AA57" i="16"/>
  <c r="S57" i="16"/>
  <c r="U57" i="16"/>
  <c r="W57" i="16"/>
  <c r="T57" i="16"/>
  <c r="V57" i="16"/>
  <c r="AB57" i="16"/>
  <c r="AA59" i="16"/>
  <c r="S59" i="16"/>
  <c r="U59" i="16"/>
  <c r="W59" i="16"/>
  <c r="T59" i="16"/>
  <c r="V59" i="16"/>
  <c r="AB59" i="16"/>
  <c r="AA61" i="16"/>
  <c r="S61" i="16"/>
  <c r="U61" i="16"/>
  <c r="W61" i="16"/>
  <c r="T61" i="16"/>
  <c r="V61" i="16"/>
  <c r="AB61" i="16"/>
  <c r="AA63" i="16"/>
  <c r="S63" i="16"/>
  <c r="U63" i="16"/>
  <c r="W63" i="16"/>
  <c r="T63" i="16"/>
  <c r="V63" i="16"/>
  <c r="AB63" i="16"/>
  <c r="AA65" i="16"/>
  <c r="S65" i="16"/>
  <c r="U65" i="16"/>
  <c r="W65" i="16"/>
  <c r="T65" i="16"/>
  <c r="V65" i="16"/>
  <c r="AB65" i="16"/>
  <c r="AA67" i="16"/>
  <c r="S67" i="16"/>
  <c r="U67" i="16"/>
  <c r="W67" i="16"/>
  <c r="T67" i="16"/>
  <c r="V67" i="16"/>
  <c r="AB67" i="16"/>
  <c r="AA69" i="16"/>
  <c r="S69" i="16"/>
  <c r="U69" i="16"/>
  <c r="W69" i="16"/>
  <c r="T69" i="16"/>
  <c r="V69" i="16"/>
  <c r="AB69" i="16"/>
  <c r="AA71" i="16"/>
  <c r="S71" i="16"/>
  <c r="U71" i="16"/>
  <c r="W71" i="16"/>
  <c r="T71" i="16"/>
  <c r="V71" i="16"/>
  <c r="AB71" i="16"/>
  <c r="T52" i="16"/>
  <c r="V52" i="16"/>
  <c r="AA52" i="16"/>
  <c r="S52" i="16"/>
  <c r="U52" i="16"/>
  <c r="W52" i="16"/>
  <c r="AB52" i="16"/>
  <c r="T54" i="16"/>
  <c r="V54" i="16"/>
  <c r="AA54" i="16"/>
  <c r="S54" i="16"/>
  <c r="U54" i="16"/>
  <c r="W54" i="16"/>
  <c r="AB54" i="16"/>
  <c r="AA53" i="16"/>
  <c r="S53" i="16"/>
  <c r="U53" i="16"/>
  <c r="W53" i="16"/>
  <c r="T53" i="16"/>
  <c r="V53" i="16"/>
  <c r="AB53" i="16"/>
  <c r="AA55" i="16"/>
  <c r="S55" i="16"/>
  <c r="U55" i="16"/>
  <c r="W55" i="16"/>
  <c r="T55" i="16"/>
  <c r="V55" i="16"/>
  <c r="AB55" i="16"/>
  <c r="T50" i="16"/>
  <c r="V50" i="16"/>
  <c r="S50" i="16"/>
  <c r="AA50" i="16"/>
  <c r="U50" i="16"/>
  <c r="W50" i="16"/>
  <c r="AB50" i="16"/>
  <c r="AA51" i="16"/>
  <c r="T51" i="16"/>
  <c r="V51" i="16"/>
  <c r="S51" i="16"/>
  <c r="U51" i="16"/>
  <c r="W51" i="16"/>
  <c r="AB51" i="16"/>
  <c r="AA47" i="16"/>
  <c r="T47" i="16"/>
  <c r="V47" i="16"/>
  <c r="S47" i="16"/>
  <c r="U47" i="16"/>
  <c r="W47" i="16"/>
  <c r="AB47" i="16"/>
  <c r="D62" i="11"/>
  <c r="AB33" i="16" l="1"/>
  <c r="AA33" i="16"/>
  <c r="D71" i="6" l="1"/>
  <c r="D70" i="6"/>
  <c r="D69" i="6"/>
  <c r="D68" i="6"/>
  <c r="D69" i="15"/>
  <c r="D63" i="11" l="1"/>
  <c r="E45" i="12" l="1"/>
  <c r="E44" i="12"/>
  <c r="E43" i="12"/>
  <c r="D31" i="3"/>
  <c r="D73" i="3" s="1"/>
  <c r="F31" i="3"/>
  <c r="F73" i="3" s="1"/>
  <c r="E31" i="3"/>
  <c r="E73" i="3" s="1"/>
  <c r="F31" i="4"/>
  <c r="F73" i="4" s="1"/>
  <c r="E31" i="4"/>
  <c r="E73" i="4" s="1"/>
  <c r="D31" i="4"/>
  <c r="D73" i="4" s="1"/>
  <c r="F31" i="6"/>
  <c r="F73" i="6" s="1"/>
  <c r="E31" i="6"/>
  <c r="E73" i="6" s="1"/>
  <c r="D31" i="6"/>
  <c r="D73" i="6" s="1"/>
  <c r="D12" i="3"/>
  <c r="G12" i="3"/>
  <c r="G67" i="3" s="1"/>
  <c r="F12" i="3"/>
  <c r="F67" i="3" s="1"/>
  <c r="E12" i="3"/>
  <c r="E67" i="3" s="1"/>
  <c r="F12" i="4"/>
  <c r="F67" i="4" s="1"/>
  <c r="E12" i="4"/>
  <c r="E67" i="4" s="1"/>
  <c r="D12" i="4"/>
  <c r="G12" i="6"/>
  <c r="G67" i="6" s="1"/>
  <c r="F12" i="6"/>
  <c r="F67" i="6" s="1"/>
  <c r="E12" i="6"/>
  <c r="E67" i="6" s="1"/>
  <c r="D12" i="6"/>
  <c r="E31" i="15"/>
  <c r="E68" i="15" s="1"/>
  <c r="F31" i="15"/>
  <c r="F68" i="15" s="1"/>
  <c r="D31" i="15"/>
  <c r="D68" i="15" s="1"/>
  <c r="E12" i="15"/>
  <c r="E62" i="15" s="1"/>
  <c r="F12" i="15"/>
  <c r="F62" i="15" s="1"/>
  <c r="D12" i="15"/>
  <c r="D62" i="15" l="1"/>
  <c r="D67" i="4"/>
  <c r="D67" i="3"/>
  <c r="D67" i="6"/>
  <c r="D66" i="6"/>
  <c r="H46" i="12" l="1"/>
  <c r="G46" i="12"/>
  <c r="F46" i="12"/>
  <c r="E46" i="12"/>
  <c r="H45" i="12"/>
  <c r="G45" i="12"/>
  <c r="F45" i="12"/>
  <c r="H44" i="12"/>
  <c r="G44" i="12"/>
  <c r="F44" i="12"/>
  <c r="G43" i="12"/>
  <c r="F43" i="12"/>
  <c r="F6" i="2" l="1"/>
  <c r="E7" i="3"/>
  <c r="D7" i="3"/>
  <c r="E7" i="4"/>
  <c r="D7" i="4"/>
  <c r="E7" i="6"/>
  <c r="D7" i="6"/>
  <c r="E7" i="15"/>
  <c r="D7" i="15"/>
  <c r="E5" i="8"/>
  <c r="D5" i="8"/>
  <c r="G77" i="3"/>
  <c r="F77" i="3"/>
  <c r="E77" i="3"/>
  <c r="D77" i="3"/>
  <c r="F77" i="4"/>
  <c r="E77" i="4"/>
  <c r="D77" i="4"/>
  <c r="G77" i="6"/>
  <c r="F77" i="6"/>
  <c r="E77" i="6"/>
  <c r="D77" i="6"/>
  <c r="G75" i="4"/>
  <c r="F75" i="4"/>
  <c r="E75" i="4"/>
  <c r="D75" i="4"/>
  <c r="F74" i="4"/>
  <c r="E74" i="4"/>
  <c r="D74" i="4"/>
  <c r="F72" i="4"/>
  <c r="E72" i="4"/>
  <c r="D72" i="4"/>
  <c r="F71" i="4"/>
  <c r="E71" i="4"/>
  <c r="D71" i="4"/>
  <c r="G70" i="4"/>
  <c r="F70" i="4"/>
  <c r="E70" i="4"/>
  <c r="D70" i="4"/>
  <c r="G69" i="4"/>
  <c r="F69" i="4"/>
  <c r="E69" i="4"/>
  <c r="D69" i="4"/>
  <c r="G68" i="4"/>
  <c r="F68" i="4"/>
  <c r="E68" i="4"/>
  <c r="D68" i="4"/>
  <c r="E66" i="4"/>
  <c r="G75" i="3"/>
  <c r="F75" i="3"/>
  <c r="E75" i="3"/>
  <c r="D75" i="3"/>
  <c r="G74" i="3"/>
  <c r="F74" i="3"/>
  <c r="E74" i="3"/>
  <c r="D74" i="3"/>
  <c r="G72" i="3"/>
  <c r="F72" i="3"/>
  <c r="E72" i="3"/>
  <c r="D72" i="3"/>
  <c r="G71" i="3"/>
  <c r="F71" i="3"/>
  <c r="E71" i="3"/>
  <c r="D71" i="3"/>
  <c r="G70" i="3"/>
  <c r="F70" i="3"/>
  <c r="E70" i="3"/>
  <c r="D70" i="3"/>
  <c r="G69" i="3"/>
  <c r="F69" i="3"/>
  <c r="E69" i="3"/>
  <c r="D69" i="3"/>
  <c r="G68" i="3"/>
  <c r="F68" i="3"/>
  <c r="E68" i="3"/>
  <c r="D68" i="3"/>
  <c r="F66" i="3"/>
  <c r="E66" i="3"/>
  <c r="D66" i="3"/>
  <c r="G75" i="6"/>
  <c r="F75" i="6"/>
  <c r="E75" i="6"/>
  <c r="D75" i="6"/>
  <c r="G74" i="6"/>
  <c r="F74" i="6"/>
  <c r="E74" i="6"/>
  <c r="G72" i="6"/>
  <c r="F72" i="6"/>
  <c r="E72" i="6"/>
  <c r="G71" i="6"/>
  <c r="F71" i="6"/>
  <c r="E71" i="6"/>
  <c r="G70" i="6"/>
  <c r="F70" i="6"/>
  <c r="E70" i="6"/>
  <c r="G69" i="6"/>
  <c r="F69" i="6"/>
  <c r="E69" i="6"/>
  <c r="G68" i="6"/>
  <c r="F68" i="6"/>
  <c r="E68" i="6"/>
  <c r="D74" i="6"/>
  <c r="D72" i="6"/>
  <c r="F66" i="15"/>
  <c r="E66" i="15"/>
  <c r="D66" i="15"/>
  <c r="E64" i="15"/>
  <c r="G63" i="15"/>
  <c r="F63" i="15"/>
  <c r="E63" i="15"/>
  <c r="D63" i="15"/>
  <c r="F72" i="15"/>
  <c r="E72" i="15"/>
  <c r="F71" i="15"/>
  <c r="E71" i="15"/>
  <c r="D71" i="15"/>
  <c r="F69" i="15"/>
  <c r="E69" i="15"/>
  <c r="F67" i="15"/>
  <c r="E67" i="15"/>
  <c r="G65" i="15"/>
  <c r="F65" i="15"/>
  <c r="E65" i="15"/>
  <c r="G64" i="15"/>
  <c r="F64" i="15"/>
  <c r="F61" i="15"/>
  <c r="E61" i="15"/>
  <c r="D67" i="15"/>
  <c r="D65" i="15"/>
  <c r="D64" i="15"/>
  <c r="D61" i="15"/>
  <c r="G57" i="8"/>
  <c r="F57" i="8"/>
  <c r="E57" i="8"/>
  <c r="D57" i="8"/>
  <c r="G55" i="8"/>
  <c r="F55" i="8"/>
  <c r="E55" i="8"/>
  <c r="D55" i="8"/>
  <c r="G54" i="8"/>
  <c r="F54" i="8"/>
  <c r="E54" i="8"/>
  <c r="D54" i="8"/>
  <c r="G53" i="8"/>
  <c r="F53" i="8"/>
  <c r="E53" i="8"/>
  <c r="D53" i="8"/>
  <c r="F57" i="9"/>
  <c r="E57" i="9"/>
  <c r="D57" i="9"/>
  <c r="D55" i="9"/>
  <c r="D54" i="9"/>
  <c r="D53" i="9"/>
  <c r="G55" i="9"/>
  <c r="F55" i="9"/>
  <c r="E55" i="9"/>
  <c r="G54" i="9"/>
  <c r="F54" i="9"/>
  <c r="E54" i="9"/>
  <c r="F53" i="9"/>
  <c r="E53" i="9"/>
  <c r="G66" i="11"/>
  <c r="F66" i="11"/>
  <c r="E66" i="11"/>
  <c r="D66" i="11"/>
  <c r="G63" i="11"/>
  <c r="F63" i="11"/>
  <c r="E63" i="11"/>
  <c r="G62" i="11"/>
  <c r="F62" i="11"/>
  <c r="E62" i="11"/>
  <c r="G64" i="11"/>
  <c r="F64" i="11"/>
  <c r="E64" i="11"/>
  <c r="D64" i="11"/>
  <c r="C4" i="8"/>
  <c r="C6" i="8"/>
  <c r="C6" i="15"/>
  <c r="C8" i="15"/>
  <c r="D7" i="2"/>
  <c r="D5" i="2"/>
  <c r="C8" i="3"/>
  <c r="C6" i="3"/>
  <c r="C8" i="4"/>
  <c r="C6" i="4"/>
  <c r="C8" i="6"/>
  <c r="C6" i="6"/>
  <c r="C6" i="9"/>
  <c r="C4" i="9"/>
  <c r="C6" i="11"/>
  <c r="C4" i="11"/>
  <c r="C6" i="12"/>
  <c r="C4" i="12"/>
  <c r="E66" i="6"/>
  <c r="G6" i="2"/>
  <c r="F7" i="4"/>
  <c r="F5" i="8"/>
  <c r="F7" i="3"/>
  <c r="F7" i="15"/>
  <c r="H6" i="2"/>
  <c r="F7" i="6"/>
  <c r="G7" i="3"/>
  <c r="G7" i="15"/>
  <c r="I6" i="2"/>
  <c r="G7" i="4"/>
  <c r="G7" i="6"/>
  <c r="G5" i="8"/>
  <c r="D66" i="4" l="1"/>
  <c r="F66" i="4"/>
  <c r="F66" i="6"/>
  <c r="G31" i="19" l="1"/>
  <c r="G31" i="3"/>
  <c r="G73" i="3" l="1"/>
  <c r="G73" i="19"/>
  <c r="G31" i="21" l="1"/>
  <c r="G31" i="6"/>
  <c r="G73" i="6" l="1"/>
  <c r="G66" i="3"/>
  <c r="D64" i="3"/>
  <c r="G73" i="21"/>
  <c r="G66" i="19"/>
  <c r="D64" i="19"/>
  <c r="G66" i="21" l="1"/>
  <c r="D64" i="21"/>
  <c r="G66" i="6"/>
  <c r="D64" i="6"/>
  <c r="G12" i="20" l="1"/>
  <c r="G67" i="20" s="1"/>
  <c r="G12" i="4"/>
  <c r="G67" i="4" s="1"/>
  <c r="G72" i="20"/>
  <c r="G72" i="4"/>
  <c r="G12" i="15" l="1"/>
  <c r="G62" i="15" s="1"/>
  <c r="G12" i="22"/>
  <c r="G62" i="22" s="1"/>
  <c r="G71" i="4"/>
  <c r="G71" i="20"/>
  <c r="G67" i="22"/>
  <c r="G67" i="15"/>
  <c r="G66" i="15" l="1"/>
  <c r="G66" i="22"/>
  <c r="G31" i="20" l="1"/>
  <c r="G73" i="20" s="1"/>
  <c r="G31" i="4"/>
  <c r="G73" i="4" s="1"/>
  <c r="G31" i="22" l="1"/>
  <c r="G68" i="22" s="1"/>
  <c r="G31" i="15"/>
  <c r="G68" i="15" s="1"/>
  <c r="G77" i="4" l="1"/>
  <c r="G57" i="9"/>
  <c r="G57" i="24"/>
  <c r="G77" i="20"/>
  <c r="D51" i="9"/>
  <c r="G53" i="9"/>
  <c r="D51" i="24"/>
  <c r="G53" i="24"/>
  <c r="G74" i="20"/>
  <c r="G74" i="4"/>
  <c r="G66" i="4" l="1"/>
  <c r="D64" i="4"/>
  <c r="G66" i="20"/>
  <c r="D64" i="20"/>
  <c r="H43" i="12" l="1"/>
  <c r="G71" i="15"/>
  <c r="H43" i="26"/>
  <c r="G71" i="22"/>
  <c r="G69" i="22"/>
  <c r="G69" i="15"/>
  <c r="D59" i="22" l="1"/>
  <c r="G61" i="15"/>
  <c r="G72" i="15"/>
  <c r="G61" i="22"/>
  <c r="G72" i="22"/>
  <c r="D59" i="15"/>
  <c r="E41" i="26" l="1"/>
  <c r="E41" i="12" l="1"/>
</calcChain>
</file>

<file path=xl/comments1.xml><?xml version="1.0" encoding="utf-8"?>
<comments xmlns="http://schemas.openxmlformats.org/spreadsheetml/2006/main">
  <authors>
    <author>SURANYI Daniel</author>
  </authors>
  <commentList>
    <comment ref="B1" authorId="0" shapeId="0">
      <text>
        <r>
          <rPr>
            <b/>
            <sz val="9"/>
            <color indexed="81"/>
            <rFont val="Tahoma"/>
            <family val="2"/>
          </rPr>
          <t>SURANYI Daniel:</t>
        </r>
        <r>
          <rPr>
            <sz val="9"/>
            <color indexed="81"/>
            <rFont val="Tahoma"/>
            <family val="2"/>
          </rPr>
          <t xml:space="preserve">
DIM
ATT</t>
        </r>
      </text>
    </comment>
    <comment ref="C1" authorId="0" shapeId="0">
      <text>
        <r>
          <rPr>
            <b/>
            <sz val="9"/>
            <color indexed="81"/>
            <rFont val="Tahoma"/>
            <family val="2"/>
          </rPr>
          <t>SURANYI Daniel:</t>
        </r>
        <r>
          <rPr>
            <sz val="9"/>
            <color indexed="81"/>
            <rFont val="Tahoma"/>
            <family val="2"/>
          </rPr>
          <t xml:space="preserve">
CELL
ROW
COLUMN
OBS_LEVEL</t>
        </r>
      </text>
    </comment>
  </commentList>
</comments>
</file>

<file path=xl/sharedStrings.xml><?xml version="1.0" encoding="utf-8"?>
<sst xmlns="http://schemas.openxmlformats.org/spreadsheetml/2006/main" count="7441" uniqueCount="922">
  <si>
    <t xml:space="preserve"> Reporting of Government Deficits and Debt Levels</t>
  </si>
  <si>
    <t>S.13</t>
  </si>
  <si>
    <t>S.1311</t>
  </si>
  <si>
    <t>S.1312</t>
  </si>
  <si>
    <t>S.1313</t>
  </si>
  <si>
    <t>S.1314</t>
  </si>
  <si>
    <t>AF.2</t>
  </si>
  <si>
    <t>AF.4</t>
  </si>
  <si>
    <t>AF.41</t>
  </si>
  <si>
    <t>AF.42</t>
  </si>
  <si>
    <t>B.1*g</t>
  </si>
  <si>
    <t xml:space="preserve"> </t>
  </si>
  <si>
    <t>Statistical discrepancies</t>
  </si>
  <si>
    <t>T1.B9.S13=T1.B9.S1311+T1.B9.S1312+T1.B9.S1313+T1.B9.S1314</t>
  </si>
  <si>
    <t>T1.AF4.S13=T1.AF41.S13+T1.AF42.S13</t>
  </si>
  <si>
    <t>DATES</t>
  </si>
  <si>
    <t>T2.FT.S1311=T2.F4ACQ.S1311+T2.F4DIS.S1311+T2.F5ACQ.S1311+T2.F5DIS.S1311+T2.OFT.S1311</t>
  </si>
  <si>
    <t>T2.OA.S1311=T2.OA1.S1311+T2.OA2.S1311+T2.OA3.S1311+T2.OA4.S1311+T2.OA5.S1311</t>
  </si>
  <si>
    <t>T1.B9.S1311= T2.B9.S1311</t>
  </si>
  <si>
    <t>T3.F4.S13=T3.F4ACQ.S13+T3.F4DIS.S13</t>
  </si>
  <si>
    <t>T3.SD.S13=T3.B9_SD.S13+T3.OSD.S13</t>
  </si>
  <si>
    <t>T1.B9.S13+T3.B9.S13=0</t>
  </si>
  <si>
    <t>T3.CHDEBT.S13= T1.DEBT.S13(t)- T1.DEBT.S13(t-1)</t>
  </si>
  <si>
    <t>T1.DEBT.S13=T3.CTDEBT.S1311+ T3.CTDEBT.S1312+ T3.CTDEBT.S1313+ T3.CTDEBT.S1314</t>
  </si>
  <si>
    <t>T3.F42.S13=T3.F42ACQ.S13+T3.F42DIS.S13</t>
  </si>
  <si>
    <t>T3.F5OP.S13=T3.F5OPACQ.S13+T3.F5OPDIS.S13</t>
  </si>
  <si>
    <t>T3.F4.S13=T3.F41.S13+T3.F42.S13</t>
  </si>
  <si>
    <t>T3.F5.S13=T3.F5PN.S13+T3.F5OP.S13</t>
  </si>
  <si>
    <t>T3.CTDEBT.S1311=T3.DEBT.S1311-T3.HOLD.S1311</t>
  </si>
  <si>
    <t>T3.CTDEBT.S1313=T3.DEBT.S1313-T3.HOLD.S1313</t>
  </si>
  <si>
    <t>T3.CTDEBT.S1314=T3.DEBT.S1314-T3.HOLD.S1314</t>
  </si>
  <si>
    <t>T2.FT.S1314=T2.F4.S1314+T2.F5.S1314+T2.OFT.S1314</t>
  </si>
  <si>
    <t>T2.OA.S1314=T2.OA1.S1314+T2.OA2.S1314+T2.OA3.S1314</t>
  </si>
  <si>
    <t>T1.B9.S1314= T2.B9.S1314</t>
  </si>
  <si>
    <t>T2.FT.S1313=T2.F4.S1313+T2.F5.S1313+T2.OFT.S1313</t>
  </si>
  <si>
    <t>T2.OA.S1313=T2.OA1.S1313+T2.OA2.S1313+T2.OA3.S1313</t>
  </si>
  <si>
    <t>T1.B9.S1313= T2.B9.S1313</t>
  </si>
  <si>
    <t>T3.B9.S1314+ T3.FA.S1314+T3.ADJ.S1314+T3.SD.S1314=T3.CHDEBT.S1314</t>
  </si>
  <si>
    <t>T3.F4.S1314=T3.F41.S1314+T3.F42.S1314</t>
  </si>
  <si>
    <t>T3.F4.S1314=T3.F4ACQ.S1314+T3.F4DIS.S1314</t>
  </si>
  <si>
    <t>T3.F42.S1314=T3.F42ACQ.S1314+T3.F42DIS.S1314</t>
  </si>
  <si>
    <t>T3.F5.S1314=T3.F5PN.S1314+T3.F5OP.S1314</t>
  </si>
  <si>
    <t>T3.F5OP.S1314=T3.F5OPACQ.S1314+T3.F5OPDIS.S1314</t>
  </si>
  <si>
    <t>T3.SD.S1314=T3.B9_SD.S1314+T3.OSD.S1314</t>
  </si>
  <si>
    <t>T1.B9.S1314+T3.B9.S1314=0</t>
  </si>
  <si>
    <t>T3.B9.S1313+ T3.FA.S1313+T3.ADJ.S1313+T3.SD.S1313=T3.CHDEBT.S1313</t>
  </si>
  <si>
    <t>T3.F4.S1313=T3.F41.S1313+T3.F42.S1313</t>
  </si>
  <si>
    <t>T3.F4.S1313=T3.F4ACQ.S1313+T3.F4DIS.S1313</t>
  </si>
  <si>
    <t>T3.F42.S1313=T3.F42ACQ.S1313+T3.F42DIS.S1313</t>
  </si>
  <si>
    <t>T3.F5.S1313=T3.F5PN.S1313+T3.F5OP.S1313</t>
  </si>
  <si>
    <t>T3.F5OP.S1313=T3.F5OPACQ.S1313+T3.F5OPDIS.S1313</t>
  </si>
  <si>
    <t>T3.SD.S1313=T3.B9_SD.S1313+T3.OSD.S1313</t>
  </si>
  <si>
    <t>T1.B9.S1313+T3.B9.S1313=0</t>
  </si>
  <si>
    <t>T3.B9.S1311+ T3.FA.S1311+T3.ADJ.S1311+T3.SD.S1311=T3.CHDEBT.S1311</t>
  </si>
  <si>
    <t>T3.F4.S1311=T3.F41.S1311+T3.F42.S1311</t>
  </si>
  <si>
    <t>T3.F4.S1311=T3.F4ACQ.S1311+T3.F4DIS.S1311</t>
  </si>
  <si>
    <t>T3.F42.S1311=T3.F42ACQ.S1311+T3.F42DIS.S1311</t>
  </si>
  <si>
    <t>T3.F5.S1311=T3.F5PN.S1311+T3.F5OP.S1311</t>
  </si>
  <si>
    <t>T3.F5OP.S1311=T3.F5OPACQ.S1311+T3.F5OPDIS.S1311</t>
  </si>
  <si>
    <t>T3.SD.S1311=T3.B9_SD.S1311+T3.OSD.S1311</t>
  </si>
  <si>
    <t>T1.B9.S1311+T3.B9.S1311=0</t>
  </si>
  <si>
    <t>T1.B9.S13</t>
  </si>
  <si>
    <t>T1.B9.S1311</t>
  </si>
  <si>
    <t>T1.B9.S1312</t>
  </si>
  <si>
    <t>T1.B9.S1313</t>
  </si>
  <si>
    <t>T1.B9.S1314</t>
  </si>
  <si>
    <t>T1.DEBT.S13</t>
  </si>
  <si>
    <t>T1.AF2.S13</t>
  </si>
  <si>
    <t>T1.AF4.S13</t>
  </si>
  <si>
    <t>T1.AF41.S13</t>
  </si>
  <si>
    <t>T1.AF42.S13</t>
  </si>
  <si>
    <t>T1.P51.S13</t>
  </si>
  <si>
    <t>T1.GDP.S1</t>
  </si>
  <si>
    <t>T2.WB.S1311</t>
  </si>
  <si>
    <t>T2.FT.S1311</t>
  </si>
  <si>
    <t>T2.F4ACQ.S1311</t>
  </si>
  <si>
    <t>T2.F4DIS.S1311</t>
  </si>
  <si>
    <t>T2.F5ACQ.S1311</t>
  </si>
  <si>
    <t>T2.F5DIS.S1311</t>
  </si>
  <si>
    <t>T2.OFT.S1311</t>
  </si>
  <si>
    <t>T2.OFTDL.S1311</t>
  </si>
  <si>
    <t>T2.OFT1.S1311</t>
  </si>
  <si>
    <t>T2.OFT2.S1311</t>
  </si>
  <si>
    <t>T2.ONFT.S1311</t>
  </si>
  <si>
    <t>T2.ONFT1.S1311</t>
  </si>
  <si>
    <t>T2.D41DIF.S1311</t>
  </si>
  <si>
    <t>T2.B9_OWB.S1311</t>
  </si>
  <si>
    <t>T2.B9_OB.S1311</t>
  </si>
  <si>
    <t>T2.B9_OB1.S1311</t>
  </si>
  <si>
    <t>T2.B9_OB2.S1311</t>
  </si>
  <si>
    <t>T2.OA.S1311</t>
  </si>
  <si>
    <t>T2.OA1.S1311</t>
  </si>
  <si>
    <t>T2.OA2.S1311</t>
  </si>
  <si>
    <t>T2.OA3.S1311</t>
  </si>
  <si>
    <t>T2.OA4.S1311</t>
  </si>
  <si>
    <t>T2.OA5.S1311</t>
  </si>
  <si>
    <t>T2.B9.S1311</t>
  </si>
  <si>
    <t>T2.WB.S1313</t>
  </si>
  <si>
    <t>T2.FT.S1313</t>
  </si>
  <si>
    <t>T2.F4.S1313</t>
  </si>
  <si>
    <t>T2.F5.S1313</t>
  </si>
  <si>
    <t>T2.OFT.S1313</t>
  </si>
  <si>
    <t>T2.OFTDL.S1313</t>
  </si>
  <si>
    <t>T2.OFT1.S1313</t>
  </si>
  <si>
    <t>T2.OFT2.S1313</t>
  </si>
  <si>
    <t>T2.ONFT.S1313</t>
  </si>
  <si>
    <t>T2.ONFT1.S1313</t>
  </si>
  <si>
    <t>T2.ONFT2.S1313</t>
  </si>
  <si>
    <t>T2.D41DIF.S1313</t>
  </si>
  <si>
    <t>T2.B9_OWB.S1313</t>
  </si>
  <si>
    <t>T2.B9_OB.S1313</t>
  </si>
  <si>
    <t>T2.B9_OB1.S1313</t>
  </si>
  <si>
    <t>T2.B9_OB2.S1313</t>
  </si>
  <si>
    <t>T2.OA.S1313</t>
  </si>
  <si>
    <t>T2.OA1.S1313</t>
  </si>
  <si>
    <t>T2.OA2.S1313</t>
  </si>
  <si>
    <t>T2.OA3.S1313</t>
  </si>
  <si>
    <t>T2.B9.S1313</t>
  </si>
  <si>
    <t>T2.WB.S1314</t>
  </si>
  <si>
    <t>T2.FT.S1314</t>
  </si>
  <si>
    <t>T2.F4.S1314</t>
  </si>
  <si>
    <t>T2.F5.S1314</t>
  </si>
  <si>
    <t>T2.OFT.S1314</t>
  </si>
  <si>
    <t>T2.OFTDL.S1314</t>
  </si>
  <si>
    <t>T2.OFT1.S1314</t>
  </si>
  <si>
    <t>T2.OFT2.S1314</t>
  </si>
  <si>
    <t>T2.ONFT.S1314</t>
  </si>
  <si>
    <t>T2.ONFT1.S1314</t>
  </si>
  <si>
    <t>T2.ONFT2.S1314</t>
  </si>
  <si>
    <t>T2.D41DIF.S1314</t>
  </si>
  <si>
    <t>T2.B9_OWB.S1314</t>
  </si>
  <si>
    <t>T2.B9_OB.S1314</t>
  </si>
  <si>
    <t>T2.B9_OB1.S1314</t>
  </si>
  <si>
    <t>T2.B9_OB2.S1314</t>
  </si>
  <si>
    <t>T2.OA.S1314</t>
  </si>
  <si>
    <t>T2.OA1.S1314</t>
  </si>
  <si>
    <t>T2.OA2.S1314</t>
  </si>
  <si>
    <t>T2.OA3.S1314</t>
  </si>
  <si>
    <t>T2.B9.S1314</t>
  </si>
  <si>
    <t>T3.B9.S13</t>
  </si>
  <si>
    <t>T3.FA.S13</t>
  </si>
  <si>
    <t>T3.F2.S13</t>
  </si>
  <si>
    <t>T3.F3.S13</t>
  </si>
  <si>
    <t>T3.F4.S13</t>
  </si>
  <si>
    <t>T3.F4ACQ.S13</t>
  </si>
  <si>
    <t>T3.F4DIS.S13</t>
  </si>
  <si>
    <t>T3.F41.S13</t>
  </si>
  <si>
    <t>T3.F42.S13</t>
  </si>
  <si>
    <t>T3.F42ACQ.S13</t>
  </si>
  <si>
    <t>T3.F42DIS.S13</t>
  </si>
  <si>
    <t>T3.F5.S13</t>
  </si>
  <si>
    <t>T3.F5PN.S13</t>
  </si>
  <si>
    <t>T3.F5OP.S13</t>
  </si>
  <si>
    <t>T3.F5OPACQ.S13</t>
  </si>
  <si>
    <t>T3.F5OPDIS.S13</t>
  </si>
  <si>
    <t>T3.OFA.S13</t>
  </si>
  <si>
    <t>T3.ADJ.S13</t>
  </si>
  <si>
    <t>T3.LIA.S13</t>
  </si>
  <si>
    <t>T3.OLIA.S13</t>
  </si>
  <si>
    <t>T3.ISS_A.S13</t>
  </si>
  <si>
    <t>T3.D41_A.S13</t>
  </si>
  <si>
    <t>T3.RED_A.S13</t>
  </si>
  <si>
    <t>T3.FREV_A.S13</t>
  </si>
  <si>
    <t>T3.OCVO_A.S13</t>
  </si>
  <si>
    <t>T3.SD.S13</t>
  </si>
  <si>
    <t>T3.B9_SD.S13</t>
  </si>
  <si>
    <t>T3.OSD.S13</t>
  </si>
  <si>
    <t>T3.CHDEBT.S13</t>
  </si>
  <si>
    <t>T3.B9.S1311</t>
  </si>
  <si>
    <t>T3.FA.S1311</t>
  </si>
  <si>
    <t>T3.F2.S1311</t>
  </si>
  <si>
    <t>T3.F3.S1311</t>
  </si>
  <si>
    <t>T3.F4.S1311</t>
  </si>
  <si>
    <t>T3.F4ACQ.S1311</t>
  </si>
  <si>
    <t>T3.F4DIS.S1311</t>
  </si>
  <si>
    <t>T3.F41.S1311</t>
  </si>
  <si>
    <t>T3.F42.S1311</t>
  </si>
  <si>
    <t>T3.F42ACQ.S1311</t>
  </si>
  <si>
    <t>T3.F42DIS.S1311</t>
  </si>
  <si>
    <t>T3.F5.S1311</t>
  </si>
  <si>
    <t>T3.F5PN.S1311</t>
  </si>
  <si>
    <t>T3.F5OP.S1311</t>
  </si>
  <si>
    <t>T3.F5OPACQ.S1311</t>
  </si>
  <si>
    <t>T3.F5OPDIS.S1311</t>
  </si>
  <si>
    <t>T3.ADJ.S1311</t>
  </si>
  <si>
    <t>T3.LIA.S1311</t>
  </si>
  <si>
    <t>T3.OLIA.S1311</t>
  </si>
  <si>
    <t>T3.ISS_A.S1311</t>
  </si>
  <si>
    <t>T3.D41_A.S1311</t>
  </si>
  <si>
    <t>T3.RED_A.S1311</t>
  </si>
  <si>
    <t>T3.FREV_A.S1311</t>
  </si>
  <si>
    <t>T3.OCVO_A.S1311</t>
  </si>
  <si>
    <t>T3.SD.S1311</t>
  </si>
  <si>
    <t>T3.B9_SD.S1311</t>
  </si>
  <si>
    <t>T3.OSD.S1311</t>
  </si>
  <si>
    <t>T3.CHDEBT.S1311</t>
  </si>
  <si>
    <t>T3.CTDEBT.S1311</t>
  </si>
  <si>
    <t>T3.DEBT.S1311</t>
  </si>
  <si>
    <t>T3.HOLD.S1311</t>
  </si>
  <si>
    <t>T3.B9.S1313</t>
  </si>
  <si>
    <t>T3.FA.S1313</t>
  </si>
  <si>
    <t>T3.F2.S1313</t>
  </si>
  <si>
    <t>T3.F3.S1313</t>
  </si>
  <si>
    <t>T3.F4.S1313</t>
  </si>
  <si>
    <t>T3.F4ACQ.S1313</t>
  </si>
  <si>
    <t>T3.F4DIS.S1313</t>
  </si>
  <si>
    <t>T3.F41.S1313</t>
  </si>
  <si>
    <t>T3.F42.S1313</t>
  </si>
  <si>
    <t>T3.F42ACQ.S1313</t>
  </si>
  <si>
    <t>T3.F42DIS.S1313</t>
  </si>
  <si>
    <t>T3.F5.S1313</t>
  </si>
  <si>
    <t>T3.F5PN.S1313</t>
  </si>
  <si>
    <t>T3.F5OP.S1313</t>
  </si>
  <si>
    <t>T3.F5OPACQ.S1313</t>
  </si>
  <si>
    <t>T3.F5OPDIS.S1313</t>
  </si>
  <si>
    <t>T3.OFA.S1313</t>
  </si>
  <si>
    <t>T3.ADJ.S1313</t>
  </si>
  <si>
    <t>T3.LIA.S1313</t>
  </si>
  <si>
    <t>T3.OLIA.S1313</t>
  </si>
  <si>
    <t>T3.ISS_A.S1313</t>
  </si>
  <si>
    <t>T3.D41_A.S1313</t>
  </si>
  <si>
    <t>T3.RED_A.S1313</t>
  </si>
  <si>
    <t>T3.FREV_A.S1313</t>
  </si>
  <si>
    <t>T3.OCVO_A.S1313</t>
  </si>
  <si>
    <t>T3.SD.S1313</t>
  </si>
  <si>
    <t>T3.B9_SD.S1313</t>
  </si>
  <si>
    <t>T3.OSD.S1313</t>
  </si>
  <si>
    <t>T3.CHDEBT.S1313</t>
  </si>
  <si>
    <t>T3.CTDEBT.S1313</t>
  </si>
  <si>
    <t>T3.DEBT.S1313</t>
  </si>
  <si>
    <t>T3.HOLD.S1313</t>
  </si>
  <si>
    <t>T3.B9.S1314</t>
  </si>
  <si>
    <t>T3.FA.S1314</t>
  </si>
  <si>
    <t>T3.F2.S1314</t>
  </si>
  <si>
    <t>T3.F3.S1314</t>
  </si>
  <si>
    <t>T3.F4.S1314</t>
  </si>
  <si>
    <t>T3.F4ACQ.S1314</t>
  </si>
  <si>
    <t>T3.F4DIS.S1314</t>
  </si>
  <si>
    <t>T3.F41.S1314</t>
  </si>
  <si>
    <t>T3.F42.S1314</t>
  </si>
  <si>
    <t>T3.F42ACQ.S1314</t>
  </si>
  <si>
    <t>T3.F42DIS.S1314</t>
  </si>
  <si>
    <t>T3.F5.S1314</t>
  </si>
  <si>
    <t>T3.F5PN.S1314</t>
  </si>
  <si>
    <t>T3.F5OP.S1314</t>
  </si>
  <si>
    <t>T3.F5OPACQ.S1314</t>
  </si>
  <si>
    <t>T3.F5OPDIS.S1314</t>
  </si>
  <si>
    <t>T3.OFA.S1314</t>
  </si>
  <si>
    <t>T3.ADJ.S1314</t>
  </si>
  <si>
    <t>T3.LIA.S1314</t>
  </si>
  <si>
    <t>T3.OLIA.S1314</t>
  </si>
  <si>
    <t>T3.ISS_A.S1314</t>
  </si>
  <si>
    <t>T3.D41_A.S1314</t>
  </si>
  <si>
    <t>T3.RED_A.S1314</t>
  </si>
  <si>
    <t>T3.FREV_A.S1314</t>
  </si>
  <si>
    <t>T3.OCVO_A.S1314</t>
  </si>
  <si>
    <t>T3.SD.S1314</t>
  </si>
  <si>
    <t>T3.B9_SD.S1314</t>
  </si>
  <si>
    <t>T3.OSD.S1314</t>
  </si>
  <si>
    <t>T3.CHDEBT.S1314</t>
  </si>
  <si>
    <t>T3.CTDEBT.S1314</t>
  </si>
  <si>
    <t>T3.DEBT.S1314</t>
  </si>
  <si>
    <t>T3.HOLD.S1314</t>
  </si>
  <si>
    <t>T4.FPU.S13</t>
  </si>
  <si>
    <t>T4.GNI.S1</t>
  </si>
  <si>
    <t>h</t>
  </si>
  <si>
    <t>AF.3</t>
  </si>
  <si>
    <t>ESA 2010</t>
  </si>
  <si>
    <t>B.9</t>
  </si>
  <si>
    <r>
      <t>AF.3</t>
    </r>
    <r>
      <rPr>
        <sz val="12"/>
        <rFont val="Times New Roman"/>
        <family val="1"/>
      </rPr>
      <t>1</t>
    </r>
  </si>
  <si>
    <r>
      <t>AF.3</t>
    </r>
    <r>
      <rPr>
        <sz val="12"/>
        <rFont val="Times New Roman"/>
        <family val="1"/>
      </rPr>
      <t>2</t>
    </r>
  </si>
  <si>
    <t>P.51g</t>
  </si>
  <si>
    <t>Oct.2014</t>
  </si>
  <si>
    <t>T1.ESAD41.S13</t>
  </si>
  <si>
    <t>SDMX series</t>
  </si>
  <si>
    <t>T2.F71K.S1311</t>
  </si>
  <si>
    <t>T2.F71K.S1314</t>
  </si>
  <si>
    <t>T2.F71K.S1313</t>
  </si>
  <si>
    <t>T3.F71.S13</t>
  </si>
  <si>
    <t>T3.F8.S13</t>
  </si>
  <si>
    <t>T3.OAP.S13</t>
  </si>
  <si>
    <t>T3.OFA.S1311</t>
  </si>
  <si>
    <t>T3.F71.S1314</t>
  </si>
  <si>
    <t>T3.F8.S1314</t>
  </si>
  <si>
    <t>T3.F71.S1313</t>
  </si>
  <si>
    <t>T3.F8.S1313</t>
  </si>
  <si>
    <t>T3.F8.S1311</t>
  </si>
  <si>
    <t>T3.F71.S1311</t>
  </si>
  <si>
    <t>T3.OAP.S1311</t>
  </si>
  <si>
    <t>T3.OAP.S1313</t>
  </si>
  <si>
    <t>T3.OAP.S1314</t>
  </si>
  <si>
    <t>T1.AF3.S13</t>
  </si>
  <si>
    <t>T1.AF31.S13</t>
  </si>
  <si>
    <t>T1.AF32.S13</t>
  </si>
  <si>
    <t>T1.DEBT.S13=T1.AF2.S13+T1.AF3.S13+T1.AF4.S13</t>
  </si>
  <si>
    <t>T1.AF3.S13=T1.AF31.S13+T1.AF32.S13</t>
  </si>
  <si>
    <t>T3.B9.S13+T3.FA.S13+T3.ADJ.S13+T3.SD.S13=T3.CHDEBT.S13</t>
  </si>
  <si>
    <t>T4.AF81L.S13</t>
  </si>
  <si>
    <t>T3.K61.S13</t>
  </si>
  <si>
    <t>T3.K61.S1311</t>
  </si>
  <si>
    <t>T3.FA.S13=T3.F2.S13+T3.F3.S13+T3.F4.S13+ T3.F5.S13+T3.F71.S13+T3.F8.S13+T3.OFA.S13</t>
  </si>
  <si>
    <t>T3.FA.S1311=T3.F2.S1311+T3.F3.S1311+T3.F4.S1311+ T3.F5.S1311+T3.F71.S1311+T3.F8.S1311+T3.OFA.S1311</t>
  </si>
  <si>
    <t>T3.FA.S1313=T3.F2.S1313+T3.F3.S1313+T3.F4.S1313+ T3.F5.S1313+T3.F71.S1313+T3.F8.S1313+T3.OFA.S1313</t>
  </si>
  <si>
    <t>T3.K61.S1313</t>
  </si>
  <si>
    <t>T3.K61.S1314</t>
  </si>
  <si>
    <t>T3.FA.S1314=T3.F2.S1314+T3.F3.S1314+T3.F4.S1314+ T3.F5.S1314+T3.F71.S1314+T3.F8.S1314+T3.OFA.S1314</t>
  </si>
  <si>
    <t>T3.ADJ.S1314=T3.LIA.S1314+T3.OAP.S1314+T3.OLIA.S1314+T3.ISS_A.S1314+T3.D41_A.S1314+T3.RED_A.S1314+
+T3.FREV_A.S1314+T3.K61.S1314+T3.OCVO_A.S1314</t>
  </si>
  <si>
    <t>T3.ADJ.S1313=T3.LIA.S1313+T3.OAP.S1313+T3.OLIA.S1313+T3.ISS_A.S1313+T3.D41_A.S1313+T3.RED_A.S1313+
+T3.FREV_A.S1313+T3.K61.S1313+T3.OCVO_A.S1313</t>
  </si>
  <si>
    <t>T3.ADJ.S1311=T3.LIA.S1311+T3.OAP.S1311+T3.OLIA.S1311+T3.ISS_A.S1311+T3.D41_A.S1311+T3.RED_A.S1311+
+T3.FREV_A.S1311+T3.K61.S1311+T3.OCVO_A.S1311</t>
  </si>
  <si>
    <t>T3.ADJ.S13=T3.LIA.S13+T3.OAP.S13+T3.OLIA.S13+T3.ISS_A.S13+T3.D41_A.S13+T3.RED_A.S13+
+T3.FREV_A.S13+T3.K61.S13+T3.OCVO_A.S13</t>
  </si>
  <si>
    <t>T2.F8LIA.S1311</t>
  </si>
  <si>
    <t>T2.F8LIA1.S1311</t>
  </si>
  <si>
    <t>T2.F8LIA2.S1311</t>
  </si>
  <si>
    <t>T2.F8ASS.S1311</t>
  </si>
  <si>
    <t>T2.F8ASS1.S1311</t>
  </si>
  <si>
    <t>T2.F8ASS2.S1311</t>
  </si>
  <si>
    <t>T2.WB.S1311+T2.FT.S1311+T2.ONFT.S1311+T2.D41DIF.S1311+T2.F8ASS.S1311+T2.F8LIA.S1311+
+T2.B9_OWB.S1311+T2.B9_OB.S1311+T2.OA.S1311= T2.B9.S1311</t>
  </si>
  <si>
    <t>T2.F8ASS.S1313</t>
  </si>
  <si>
    <t>T2.F8ASS1.S1313</t>
  </si>
  <si>
    <t>T2.F8ASS2.S1313</t>
  </si>
  <si>
    <t>T2.F8LIA.S1313</t>
  </si>
  <si>
    <t>T2.F8LIA1.S1313</t>
  </si>
  <si>
    <t>T2.F8LIA2.S1313</t>
  </si>
  <si>
    <t>T2.WB.S1313+T2.FT.S1313+T2.ONFT.S1313+T2.D41DIF.S1313+T2.F8ASS.S1313+T2.F8LIA.S1313+
+T2.B9_OWB.S1313+T2.B9_OB.S1313+T2.OA.S1313= T2.B9.S1313</t>
  </si>
  <si>
    <t>T2.F8ASS.S1314</t>
  </si>
  <si>
    <t>T2.F8ASS1.S1314</t>
  </si>
  <si>
    <t>T2.F8ASS2.S1314</t>
  </si>
  <si>
    <t>T2.F8LIA.S1314</t>
  </si>
  <si>
    <t>T2.F8LIA1.S1314</t>
  </si>
  <si>
    <t>T2.F8LIA2.S1314</t>
  </si>
  <si>
    <t>T2.WB.S1314+T2.FT.S1314+T2.ONFT.S1314+T2.D41DIF.S1314+T2.F8ASS.S1314+T2.F8LIA.S1314+T2.B9_OWB.S1314+T2.B9_OB.S1314+T2.OA.S1314= T2.B9.S1314</t>
  </si>
  <si>
    <t>TABLE_IDENTIFIER:</t>
  </si>
  <si>
    <t>Col 18</t>
  </si>
  <si>
    <t>UNIT_MULT:</t>
  </si>
  <si>
    <t>Eurostat
Footnotes</t>
  </si>
  <si>
    <t>(1) Footnote to add.</t>
  </si>
  <si>
    <t>FREQ:</t>
  </si>
  <si>
    <t>Col 1</t>
  </si>
  <si>
    <t>DECIMALS:</t>
  </si>
  <si>
    <t>5</t>
  </si>
  <si>
    <t xml:space="preserve">       continuation of footnote to add.</t>
  </si>
  <si>
    <t>REF_AREA:</t>
  </si>
  <si>
    <t>Col 3</t>
  </si>
  <si>
    <t>(2) Footnote to add.</t>
  </si>
  <si>
    <t>TIME:</t>
  </si>
  <si>
    <t>Row 33</t>
  </si>
  <si>
    <t>TIME_FORMAT:</t>
  </si>
  <si>
    <t>(3) Footnote to add.</t>
  </si>
  <si>
    <t>ADJUSTMENT:</t>
  </si>
  <si>
    <t>Col 2</t>
  </si>
  <si>
    <t>zi</t>
  </si>
  <si>
    <t>(4) Footnote to add.</t>
  </si>
  <si>
    <t>PRICES:</t>
  </si>
  <si>
    <t>Col 13</t>
  </si>
  <si>
    <t>(5) Footnote to add.</t>
  </si>
  <si>
    <t>REF_YEAR_PRICE:</t>
  </si>
  <si>
    <t>UNIT_MEASURE:</t>
  </si>
  <si>
    <t>Col 16</t>
  </si>
  <si>
    <t>(6) Footnote to add.</t>
  </si>
  <si>
    <t>TRANSFORMATION:</t>
  </si>
  <si>
    <t>(7) Footnote to add.</t>
  </si>
  <si>
    <t>VALUATION:</t>
  </si>
  <si>
    <t>Col 12</t>
  </si>
  <si>
    <t>REF_PERIOD_DETAIL</t>
  </si>
  <si>
    <t>STO:</t>
  </si>
  <si>
    <t>Col 9</t>
  </si>
  <si>
    <t>INSTR_ASSETS_CLASSIFICATION:</t>
  </si>
  <si>
    <t>Col 10</t>
  </si>
  <si>
    <t>ORIG_MATURITY:</t>
  </si>
  <si>
    <t>Col 11</t>
  </si>
  <si>
    <t>CUST_BREAKDOWN:</t>
  </si>
  <si>
    <t>Col 15</t>
  </si>
  <si>
    <t>REF_SECTOR:</t>
  </si>
  <si>
    <t>Col 5</t>
  </si>
  <si>
    <t>COUNTERPART_AREA:</t>
  </si>
  <si>
    <t>Col 4</t>
  </si>
  <si>
    <t>COUNTERPART_SECTOR:</t>
  </si>
  <si>
    <t>Col 6</t>
  </si>
  <si>
    <t>EMBARGO_DATE</t>
  </si>
  <si>
    <t>ACTIVITY:</t>
  </si>
  <si>
    <t>ACTIVITY_TO:</t>
  </si>
  <si>
    <t>PRODUCT:</t>
  </si>
  <si>
    <t xml:space="preserve">Missing / zero: </t>
  </si>
  <si>
    <t>M = "not applicable / do not exist" ; L = "not available / exist but not collected or not transmitted" ; 0 = "exist but value is zero or considered as zero"</t>
  </si>
  <si>
    <t>PRODUCT_TO:</t>
  </si>
  <si>
    <t>TIME_PER_COLLECT:</t>
  </si>
  <si>
    <t>DSI:</t>
  </si>
  <si>
    <t>Control start:</t>
  </si>
  <si>
    <t>EXPENDITURE:</t>
  </si>
  <si>
    <t>LAST_UDDATE</t>
  </si>
  <si>
    <t>Form version:</t>
  </si>
  <si>
    <t>Data start:</t>
  </si>
  <si>
    <t>ACCOUNTING_ENTRY:</t>
  </si>
  <si>
    <t>Col 8</t>
  </si>
  <si>
    <t>COMPILING_ORG</t>
  </si>
  <si>
    <t>Sender Footnotes</t>
  </si>
  <si>
    <t>CONSOLIDATION:</t>
  </si>
  <si>
    <t>Col 7</t>
  </si>
  <si>
    <t>Col 17</t>
  </si>
  <si>
    <t>Sender name:</t>
  </si>
  <si>
    <t>CURRENCY_DENOMINATION:</t>
  </si>
  <si>
    <t>Col 14</t>
  </si>
  <si>
    <t>Sender e-mail:</t>
  </si>
  <si>
    <t>Version:</t>
  </si>
  <si>
    <t>Update:</t>
  </si>
  <si>
    <t>Date:</t>
  </si>
  <si>
    <t>FREQ</t>
  </si>
  <si>
    <t>ADJUSTMENT</t>
  </si>
  <si>
    <t>REF_AREA</t>
  </si>
  <si>
    <t>COUNTERPART_AREA</t>
  </si>
  <si>
    <t>REF_SECTOR</t>
  </si>
  <si>
    <t>COUNTERPART_SECTOR</t>
  </si>
  <si>
    <t>ACCOUNTING_ENTRY</t>
  </si>
  <si>
    <t>STO</t>
  </si>
  <si>
    <t>INSTR_ASSET</t>
  </si>
  <si>
    <t>MATURITY</t>
  </si>
  <si>
    <t>VALUATION</t>
  </si>
  <si>
    <t>PRICES</t>
  </si>
  <si>
    <t>CURRENCY_DENOM</t>
  </si>
  <si>
    <t>UNIT_MEASURE</t>
  </si>
  <si>
    <t>TRANSFORMATION</t>
  </si>
  <si>
    <t>CL_NA_TABLEID/DATES</t>
  </si>
  <si>
    <t>A</t>
  </si>
  <si>
    <t>N</t>
  </si>
  <si>
    <t>@@</t>
  </si>
  <si>
    <t>_Z</t>
  </si>
  <si>
    <t>S13</t>
  </si>
  <si>
    <t>B</t>
  </si>
  <si>
    <t>B9</t>
  </si>
  <si>
    <t>S</t>
  </si>
  <si>
    <t>V</t>
  </si>
  <si>
    <t>_T</t>
  </si>
  <si>
    <t>XDC</t>
  </si>
  <si>
    <t>EDP1</t>
  </si>
  <si>
    <t>S1311</t>
  </si>
  <si>
    <t>S1312</t>
  </si>
  <si>
    <t>S1313</t>
  </si>
  <si>
    <t>S1314</t>
  </si>
  <si>
    <t>C</t>
  </si>
  <si>
    <t>L</t>
  </si>
  <si>
    <t>LE</t>
  </si>
  <si>
    <t>GD</t>
  </si>
  <si>
    <t>T</t>
  </si>
  <si>
    <t>F</t>
  </si>
  <si>
    <t>F2</t>
  </si>
  <si>
    <t>F3</t>
  </si>
  <si>
    <t>F4</t>
  </si>
  <si>
    <t>D</t>
  </si>
  <si>
    <t>P51G</t>
  </si>
  <si>
    <t>D41</t>
  </si>
  <si>
    <t>S1</t>
  </si>
  <si>
    <t>B1GQ</t>
  </si>
  <si>
    <t>ORWB</t>
  </si>
  <si>
    <t>EDP2</t>
  </si>
  <si>
    <t>AI</t>
  </si>
  <si>
    <t>AD</t>
  </si>
  <si>
    <t>F5</t>
  </si>
  <si>
    <t>FNDX</t>
  </si>
  <si>
    <t>FNDL</t>
  </si>
  <si>
    <t>F71K</t>
  </si>
  <si>
    <t>C01</t>
  </si>
  <si>
    <t>C02</t>
  </si>
  <si>
    <t>ORNF</t>
  </si>
  <si>
    <t>ORD41A</t>
  </si>
  <si>
    <t>F8</t>
  </si>
  <si>
    <t>ORWB_E</t>
  </si>
  <si>
    <t>S13112</t>
  </si>
  <si>
    <t>_X</t>
  </si>
  <si>
    <t>OROA</t>
  </si>
  <si>
    <t>C03</t>
  </si>
  <si>
    <t>C04</t>
  </si>
  <si>
    <t>C05</t>
  </si>
  <si>
    <t>S13122</t>
  </si>
  <si>
    <t>S13132</t>
  </si>
  <si>
    <t>S13142</t>
  </si>
  <si>
    <t>EDP3</t>
  </si>
  <si>
    <t>F5PN</t>
  </si>
  <si>
    <t>F5OP</t>
  </si>
  <si>
    <t>F71</t>
  </si>
  <si>
    <t>FN</t>
  </si>
  <si>
    <t>ORADJ</t>
  </si>
  <si>
    <t>FV</t>
  </si>
  <si>
    <t>ORINV</t>
  </si>
  <si>
    <t>ORRNV</t>
  </si>
  <si>
    <t>ORFCD</t>
  </si>
  <si>
    <t>K61</t>
  </si>
  <si>
    <t>KX</t>
  </si>
  <si>
    <t>YA3</t>
  </si>
  <si>
    <t>B9FX9</t>
  </si>
  <si>
    <t>YA3O</t>
  </si>
  <si>
    <t>LX</t>
  </si>
  <si>
    <t>F7</t>
  </si>
  <si>
    <t>NE</t>
  </si>
  <si>
    <t>S13O</t>
  </si>
  <si>
    <t>S13P</t>
  </si>
  <si>
    <t>S13R</t>
  </si>
  <si>
    <t>S13T</t>
  </si>
  <si>
    <t>F81</t>
  </si>
  <si>
    <t>EDP4</t>
  </si>
  <si>
    <t>FPU</t>
  </si>
  <si>
    <t>B5GQ</t>
  </si>
  <si>
    <t>Element</t>
  </si>
  <si>
    <t>Type</t>
  </si>
  <si>
    <t>PosType</t>
  </si>
  <si>
    <t>Position</t>
  </si>
  <si>
    <t>DataStart</t>
  </si>
  <si>
    <t>S34</t>
  </si>
  <si>
    <t xml:space="preserve">
 DATES</t>
  </si>
  <si>
    <t>DIM</t>
  </si>
  <si>
    <t>COLUMN</t>
  </si>
  <si>
    <t>NumColums</t>
  </si>
  <si>
    <t>TIME</t>
  </si>
  <si>
    <t>ROW</t>
  </si>
  <si>
    <t>SKIP</t>
  </si>
  <si>
    <t>RESI_MATURITY:</t>
  </si>
  <si>
    <t>COFOG</t>
  </si>
  <si>
    <t>REF_PERIOD</t>
  </si>
  <si>
    <t>OBS_STATUS</t>
  </si>
  <si>
    <t>ATT</t>
  </si>
  <si>
    <t>CONF_STATUS</t>
  </si>
  <si>
    <t>CELL</t>
  </si>
  <si>
    <t>F11</t>
  </si>
  <si>
    <t>TIME_FORMAT</t>
  </si>
  <si>
    <t>TIME_PER_COLLECT</t>
  </si>
  <si>
    <t>CUST_BREAKDOWN_LB</t>
  </si>
  <si>
    <t>REF_YEAR_PRICE</t>
  </si>
  <si>
    <t>COMMENT_OBS</t>
  </si>
  <si>
    <t>COMMENT_GRP</t>
  </si>
  <si>
    <t>DECIMALS</t>
  </si>
  <si>
    <t>TABLE_IDENTIFIER</t>
  </si>
  <si>
    <t>TITLE</t>
  </si>
  <si>
    <t>A1</t>
  </si>
  <si>
    <t>UNIT_MULT</t>
  </si>
  <si>
    <t>LAST_UPDATE</t>
  </si>
  <si>
    <t>F23</t>
  </si>
  <si>
    <t>F18</t>
  </si>
  <si>
    <t>F24</t>
  </si>
  <si>
    <t>COMMENT_DSET</t>
  </si>
  <si>
    <t>A34</t>
  </si>
  <si>
    <t>CUST_BREAKDOWN</t>
  </si>
  <si>
    <t>CONSOLIDATION</t>
  </si>
  <si>
    <t>předběžné</t>
  </si>
  <si>
    <t>semi-definitivní</t>
  </si>
  <si>
    <t>definitivní</t>
  </si>
  <si>
    <t>a s ustanoveními protokolu Rady EU ze dne 22/11/1993</t>
  </si>
  <si>
    <t>Soubor notifikačních tabulek revidovaný v souladu s nařízením Komise (EU) č. 220/2014</t>
  </si>
  <si>
    <t>Členská země: Česká republika</t>
  </si>
  <si>
    <t>DD/MM/RRRR</t>
  </si>
  <si>
    <t>Informace k vyplnění pouze na titulní straně</t>
  </si>
  <si>
    <t>Žlutě vyznačené položky obsahují povinně poskytované údaje, zelené  - automatický dopočet a modré  - dobrovolně poskytované podrobnosti.</t>
  </si>
  <si>
    <t xml:space="preserve">Údaj se nevyskytuje: M ; údaj není k dispozici: L </t>
  </si>
  <si>
    <t>Tabulka 3C  není uvedena; sub-sektor národních vládních institucí se v podmínkách ČR nevyskytuje</t>
  </si>
  <si>
    <t>Tabulka 4: Údaje podle ustanovení protokolu Rady EU ze dne 22/11/1993.</t>
  </si>
  <si>
    <t>Tabulka 2B není uvedena; sub-sektor národních vládních institucí se v podmínkách ČR nevyskytuje</t>
  </si>
  <si>
    <t>Rok</t>
  </si>
  <si>
    <t>Údaje jsou v milionech Kč</t>
  </si>
  <si>
    <t>Čisté výpůjčky(-)/půjčky(+)</t>
  </si>
  <si>
    <t>Kód</t>
  </si>
  <si>
    <t>Vládní instituce</t>
  </si>
  <si>
    <t xml:space="preserve"> - Ústřední vládní instituce</t>
  </si>
  <si>
    <t xml:space="preserve"> - Národní vládní instituce</t>
  </si>
  <si>
    <t xml:space="preserve"> - Místní vládní instituce </t>
  </si>
  <si>
    <t xml:space="preserve"> - Fondy sociálního zabezpečení</t>
  </si>
  <si>
    <t>Stav ke konci roku v nominální hodnotě</t>
  </si>
  <si>
    <t>Podle kategorií:</t>
  </si>
  <si>
    <t>Oběživo a vklady</t>
  </si>
  <si>
    <t xml:space="preserve">Dluhové cenné papíry </t>
  </si>
  <si>
    <t xml:space="preserve">    Krátkodobé</t>
  </si>
  <si>
    <t xml:space="preserve">    Dlouhodobé</t>
  </si>
  <si>
    <t>Půjčky</t>
  </si>
  <si>
    <t>Výdaje vládních institucí na:</t>
  </si>
  <si>
    <t>Tvorbu hrubého fixního kapitálu</t>
  </si>
  <si>
    <t>Úroky (konsolidované)</t>
  </si>
  <si>
    <t>D.41 (užití)</t>
  </si>
  <si>
    <t>Hrubý domácí produkt v běžných tržních cenách</t>
  </si>
  <si>
    <t>(1) Charakterizujte verzi dat: předběžná, semi-definitivní, definitivní.</t>
  </si>
  <si>
    <t>ÚPLNOST</t>
  </si>
  <si>
    <t>VERTIKÁLNÍ KONTROLY</t>
  </si>
  <si>
    <t>Tabulka 2A: Údaje objasňující přechod ze salda hospodaření k deficitu/přebytku ústředních vládních institucí</t>
  </si>
  <si>
    <t>Saldo hopodaření v účtech ústředních vládních institucí</t>
  </si>
  <si>
    <t>Báze salda hospodaření (pokladní plnění/předpis)</t>
  </si>
  <si>
    <t>pokladní plnění</t>
  </si>
  <si>
    <t>předpis</t>
  </si>
  <si>
    <t>jiná</t>
  </si>
  <si>
    <t>Finanční transakce zohledněné ve výchozím saldu</t>
  </si>
  <si>
    <t xml:space="preserve">   Půjčky, poskytnuté (+)</t>
  </si>
  <si>
    <t xml:space="preserve">   Půjčky, splátky (-)</t>
  </si>
  <si>
    <t xml:space="preserve">   Účasti, pořízení (+)</t>
  </si>
  <si>
    <t xml:space="preserve">   Účasti, prodeje (-)</t>
  </si>
  <si>
    <t xml:space="preserve">   Ostatní finanční transakce (+/-)</t>
  </si>
  <si>
    <t xml:space="preserve">           z toho: transakce s dluhovými závazky (+/-)</t>
  </si>
  <si>
    <t xml:space="preserve">           z toho: čistá hodnota vypořádání swapových kontraktů (+/-)</t>
  </si>
  <si>
    <t xml:space="preserve">       Podrobné členění</t>
  </si>
  <si>
    <t>Nefinanční transakce nezohledňované ve výchozím saldu</t>
  </si>
  <si>
    <t xml:space="preserve">   Podrobné členění</t>
  </si>
  <si>
    <t>Rozdíl mezi úroky placenými  (+) a akruálními (D.41)(-)</t>
  </si>
  <si>
    <t>Ostatní pohledávky (+)</t>
  </si>
  <si>
    <t>Ostatní závazky (-)</t>
  </si>
  <si>
    <t>Saldo hospodaření (+/-) jednotek, které nejsou součástí sub-sektoru ústředních vládních institucí</t>
  </si>
  <si>
    <t>Čisté výpůjčky (-) nebo čisté půjčky (+) ostatních ústředních vládních institucí</t>
  </si>
  <si>
    <t>Ostatní úpravy (+/-) (uveďte podrobný rozpis)</t>
  </si>
  <si>
    <t>Čisté výpůjčky(-)/půjčky(+) (B.9) ústředních vládních institucí (S.1311)</t>
  </si>
  <si>
    <t>(účty ESA 2010)</t>
  </si>
  <si>
    <t>smíšená</t>
  </si>
  <si>
    <t>(1) Charakterizujte účetní bázi salda hospodaření: pokladní plnění, předpis, smíšená či jiná.</t>
  </si>
  <si>
    <t>Poznámka: Členské země mohou v souladu se zavedenou praxí upravit Tabulky 2A, B, C a D v závislosti na národních specicikách.</t>
  </si>
  <si>
    <t>HORIZONTÁLNÍ KONTROLY</t>
  </si>
  <si>
    <t>Tabulka 2C: Údaje objasňující přechod ze salda hospodaření k deficitu/přebytku místních vládních institucí</t>
  </si>
  <si>
    <t>Saldo hopodaření v účtech místních vládních institucí</t>
  </si>
  <si>
    <t xml:space="preserve">   Půjčky (+/-)</t>
  </si>
  <si>
    <t xml:space="preserve">   Účasti (+/-)</t>
  </si>
  <si>
    <t>Saldo hospodaření (+/-) jednotek, které nejsou součástí sub-sektoru místních vládních institucí</t>
  </si>
  <si>
    <t>Čisté výpůjčky (-) nebo čisté půjčky (+) ostatních místních vládních institucí</t>
  </si>
  <si>
    <t>Čisté výpůjčky(-)/půjčky(+) (B.9) místních vládních institucí (S.1313)</t>
  </si>
  <si>
    <t>Tabulka 2D: Údaje objasňující přechod ze salda hospodaření k deficitu/přebytku fondů sociálního zabezpečení</t>
  </si>
  <si>
    <t>Saldo hopodaření fondů sociálního zabezpečení</t>
  </si>
  <si>
    <t>Saldo hospodaření (+/-) jednotek, které nejsou součástí fondů sociálního zabezpečení</t>
  </si>
  <si>
    <t>Čisté výpůjčky (-) nebo čisté půjčky (+) ostatních jednotek fondů sociálního zabezpečení</t>
  </si>
  <si>
    <t>Čisté výpůjčky(-)/půjčky(+) (B.9) fondů sociálního zabezpečení (S.1314)</t>
  </si>
  <si>
    <t>Tabulka 3A: Údaje objasňující dopad deficitu/přebytku a ostatních relevantních faktorů na změnu hodnoty dluhu (sektor vládních institucí)</t>
  </si>
  <si>
    <t>Čisté výpůjčky(+)/půjčky(-) (B.9) vládních institucí (S.13)*</t>
  </si>
  <si>
    <t>Oběživo a vklady (F.2)</t>
  </si>
  <si>
    <t>Dluhové cenné papíry  (F.3)</t>
  </si>
  <si>
    <t xml:space="preserve">Půjčky (F.4) </t>
  </si>
  <si>
    <t xml:space="preserve">       Snížení (-)</t>
  </si>
  <si>
    <t xml:space="preserve">       Zvýšení (+)</t>
  </si>
  <si>
    <t xml:space="preserve">          Zvýšení (+)</t>
  </si>
  <si>
    <t xml:space="preserve">          Snížení (-)</t>
  </si>
  <si>
    <t xml:space="preserve">      Krátkodobé půjčky (F.41)</t>
  </si>
  <si>
    <t xml:space="preserve">      Dlouhodobé půjčky (F.42)</t>
  </si>
  <si>
    <r>
      <t>Účasti a podíly v investičních fondech</t>
    </r>
    <r>
      <rPr>
        <sz val="8.8000000000000007"/>
        <rFont val="Arial"/>
        <family val="2"/>
      </rPr>
      <t xml:space="preserve"> </t>
    </r>
    <r>
      <rPr>
        <sz val="11"/>
        <rFont val="Arial"/>
        <family val="2"/>
      </rPr>
      <t>(F.5)</t>
    </r>
  </si>
  <si>
    <t xml:space="preserve">      Účasti a podíly v investičních fondech jiné než portfoliové investice</t>
  </si>
  <si>
    <t xml:space="preserve">Finanční deriváty (F.71) </t>
  </si>
  <si>
    <t xml:space="preserve">Ostatní pohledávky (F.8) </t>
  </si>
  <si>
    <t xml:space="preserve">Ostatní finanční aktiva (F.1, F.6) </t>
  </si>
  <si>
    <r>
      <t>Úpravy</t>
    </r>
    <r>
      <rPr>
        <b/>
        <vertAlign val="superscript"/>
        <sz val="8.25"/>
        <rFont val="Arial"/>
        <family val="2"/>
      </rPr>
      <t xml:space="preserve"> (2)</t>
    </r>
  </si>
  <si>
    <t>Čisté pořízení (-) závazků z finančních derivátů (F.71)</t>
  </si>
  <si>
    <t>Čisté pořízení (-) ostatních závazků (F.8)</t>
  </si>
  <si>
    <t>Emise nad(-)/pod(+) nominální hodnotou</t>
  </si>
  <si>
    <t>Umoření/odkup dluhu nad(+)/pod(-) nominální hodnotou</t>
  </si>
  <si>
    <r>
      <t>Změny v sektorovém zatřídění (K.61)</t>
    </r>
    <r>
      <rPr>
        <vertAlign val="superscript"/>
        <sz val="11"/>
        <rFont val="Arial"/>
        <family val="2"/>
      </rPr>
      <t>(5)</t>
    </r>
    <r>
      <rPr>
        <sz val="11"/>
        <rFont val="Arial"/>
        <family val="2"/>
      </rPr>
      <t xml:space="preserve"> (+/-)</t>
    </r>
  </si>
  <si>
    <r>
      <t>Ostatní změny objemu finančních závazků (K.3, K.4, K.5)</t>
    </r>
    <r>
      <rPr>
        <vertAlign val="superscript"/>
        <sz val="11"/>
        <rFont val="Arial"/>
        <family val="2"/>
      </rPr>
      <t>(5)</t>
    </r>
    <r>
      <rPr>
        <sz val="11"/>
        <rFont val="Arial"/>
        <family val="2"/>
      </rPr>
      <t>(-)</t>
    </r>
  </si>
  <si>
    <t>Nesoulad mezi kapitálovými a  finančními účty (B.9-B.9f)</t>
  </si>
  <si>
    <t>Ostatní statistické diskrepance (+/-)</t>
  </si>
  <si>
    <t xml:space="preserve">*Obrácené znaménko u čistých výpůjček/půjček oproti notifikačním tabulkám 1 a 2. </t>
  </si>
  <si>
    <t>(1) Kladný záznam v tomto řádku znamená nárůst dluhu v nominální hodnotě, záporný snížení nominálního dluhu.</t>
  </si>
  <si>
    <t>(2) Údaje konsolidované na úrovni sektoru vládních institucí.</t>
  </si>
  <si>
    <t xml:space="preserve">(3) Vlivem změny měnového kurzu. </t>
  </si>
  <si>
    <t>(4) Včetně kapitálového navýšení.</t>
  </si>
  <si>
    <r>
      <t xml:space="preserve">Čisté pořízení (+) finančních aktiv </t>
    </r>
    <r>
      <rPr>
        <b/>
        <vertAlign val="superscript"/>
        <sz val="11"/>
        <rFont val="Arial"/>
        <family val="2"/>
        <charset val="238"/>
      </rPr>
      <t>(2)</t>
    </r>
  </si>
  <si>
    <r>
      <t xml:space="preserve">      Portfoliové investice</t>
    </r>
    <r>
      <rPr>
        <sz val="10"/>
        <rFont val="Arial"/>
        <family val="2"/>
        <charset val="238"/>
      </rPr>
      <t xml:space="preserve"> </t>
    </r>
    <r>
      <rPr>
        <vertAlign val="superscript"/>
        <sz val="10"/>
        <rFont val="Arial"/>
        <family val="2"/>
        <charset val="238"/>
      </rPr>
      <t>(2)</t>
    </r>
  </si>
  <si>
    <r>
      <t>Rozdíl mezi úroky (D.41) akruálními(-) a placenými</t>
    </r>
    <r>
      <rPr>
        <vertAlign val="superscript"/>
        <sz val="11"/>
        <rFont val="Arial"/>
        <family val="2"/>
        <charset val="238"/>
      </rPr>
      <t>(4)</t>
    </r>
    <r>
      <rPr>
        <sz val="11"/>
        <rFont val="Arial"/>
        <family val="2"/>
      </rPr>
      <t>(+)</t>
    </r>
  </si>
  <si>
    <r>
      <t xml:space="preserve">Vliv ocenění (+/-) </t>
    </r>
    <r>
      <rPr>
        <vertAlign val="superscript"/>
        <sz val="11"/>
        <rFont val="Arial"/>
        <family val="2"/>
        <charset val="238"/>
      </rPr>
      <t>(3)</t>
    </r>
    <r>
      <rPr>
        <sz val="11"/>
        <rFont val="Arial"/>
        <family val="2"/>
      </rPr>
      <t xml:space="preserve"> dluhu v cizí měně</t>
    </r>
    <r>
      <rPr>
        <vertAlign val="superscript"/>
        <sz val="11"/>
        <rFont val="Arial"/>
        <family val="2"/>
        <charset val="238"/>
      </rPr>
      <t xml:space="preserve"> (5)</t>
    </r>
  </si>
  <si>
    <r>
      <t xml:space="preserve">Změna v hrubém konsolidovaném dluhu vládních institucí (S.13) </t>
    </r>
    <r>
      <rPr>
        <b/>
        <vertAlign val="superscript"/>
        <sz val="11"/>
        <rFont val="Arial"/>
        <family val="2"/>
        <charset val="238"/>
      </rPr>
      <t xml:space="preserve">(1, 2) </t>
    </r>
  </si>
  <si>
    <t>Čisté výpůjčky(+)/půjčky(-) (B.9) ústředních vládních institucí (S.1311)*</t>
  </si>
  <si>
    <r>
      <t xml:space="preserve">Změna v hrubém konsolidovaném dluhu ústředních vládních institucí </t>
    </r>
    <r>
      <rPr>
        <vertAlign val="superscript"/>
        <sz val="11"/>
        <rFont val="Arial"/>
        <family val="2"/>
      </rPr>
      <t>(1, 2)</t>
    </r>
  </si>
  <si>
    <r>
      <t xml:space="preserve">  Hrubý dluh ústředních vládních institucí (stav) (b) </t>
    </r>
    <r>
      <rPr>
        <vertAlign val="superscript"/>
        <sz val="8.25"/>
        <rFont val="Arial"/>
        <family val="2"/>
      </rPr>
      <t>(2, 5)</t>
    </r>
  </si>
  <si>
    <r>
      <t xml:space="preserve">  Dluh ostatních sub-sektorů vlády v držbě ústřední vlády (stav)  ( c) </t>
    </r>
    <r>
      <rPr>
        <vertAlign val="superscript"/>
        <sz val="8.25"/>
        <rFont val="Arial"/>
        <family val="2"/>
      </rPr>
      <t>(5)</t>
    </r>
  </si>
  <si>
    <t>(5) AF.2, AF.3 a AF.4. v nominální hodnotě.</t>
  </si>
  <si>
    <t>Čisté výpůjčky(+)/půjčky(-) (B.9) místních vládních institucí (S.1313)*</t>
  </si>
  <si>
    <r>
      <t xml:space="preserve">Změna v hrubém konsolidovaném dluhu místních vládních institucí (S.1313) </t>
    </r>
    <r>
      <rPr>
        <b/>
        <vertAlign val="superscript"/>
        <sz val="11"/>
        <rFont val="Arial"/>
        <family val="2"/>
        <charset val="238"/>
      </rPr>
      <t>(1, 2)</t>
    </r>
  </si>
  <si>
    <r>
      <t xml:space="preserve">  Hrubý dluh místních vládních institucí (stav) (b) </t>
    </r>
    <r>
      <rPr>
        <vertAlign val="superscript"/>
        <sz val="11"/>
        <rFont val="Arial"/>
        <family val="2"/>
        <charset val="238"/>
      </rPr>
      <t>(2, 5)</t>
    </r>
  </si>
  <si>
    <r>
      <t xml:space="preserve">  Dluh ostatních sub-sektorů vlády v držbě místní vlády (stav) (c)</t>
    </r>
    <r>
      <rPr>
        <vertAlign val="superscript"/>
        <sz val="11"/>
        <rFont val="Arial"/>
        <family val="2"/>
        <charset val="238"/>
      </rPr>
      <t>(5)</t>
    </r>
  </si>
  <si>
    <t>Čisté výpůjčky(+)/půjčky(-) (B.9) fondů sociálního zabezpečení (S.1314)*</t>
  </si>
  <si>
    <r>
      <t xml:space="preserve">Změna v hrubém konsolidovaném dluhu fondů sociálního zabezpečení (S.1314) </t>
    </r>
    <r>
      <rPr>
        <vertAlign val="superscript"/>
        <sz val="11"/>
        <rFont val="Arial"/>
        <family val="2"/>
      </rPr>
      <t>(1, 2)</t>
    </r>
  </si>
  <si>
    <r>
      <t xml:space="preserve">  Hrubý dluh fondů sociálního zabezpečení (stav) (b)</t>
    </r>
    <r>
      <rPr>
        <vertAlign val="superscript"/>
        <sz val="11"/>
        <rFont val="Arial"/>
        <family val="2"/>
        <charset val="238"/>
      </rPr>
      <t>(2, 5)</t>
    </r>
  </si>
  <si>
    <r>
      <t xml:space="preserve">  Dluh ostatních sub-sektorů vlády v držbě fondů sociálního zabezpečení (stav) (c)</t>
    </r>
    <r>
      <rPr>
        <vertAlign val="superscript"/>
        <sz val="11"/>
        <rFont val="Arial"/>
        <family val="2"/>
        <charset val="238"/>
      </rPr>
      <t>(5)</t>
    </r>
  </si>
  <si>
    <t>Obchodní úvěry a zálohy (AF.81 Závazky)</t>
  </si>
  <si>
    <t>Číslo</t>
  </si>
  <si>
    <t>údaje</t>
  </si>
  <si>
    <t>Údaje:</t>
  </si>
  <si>
    <t>Charakteristiky:</t>
  </si>
  <si>
    <t>V případě významných rozdílů mezi nominální a současnou hodnotou</t>
  </si>
  <si>
    <t>i) Výši rozdílů:</t>
  </si>
  <si>
    <t>Hrubý národní důchod v běžných tržních cenách (B.5*g)(2)</t>
  </si>
  <si>
    <t>(2) Údaje jsou požadovány zejména v případě, že hrubý národní důchod významně převyšuje hrubý domácí produkt.</t>
  </si>
  <si>
    <t>ii) Příčinách těchto rozdílů:</t>
  </si>
  <si>
    <r>
      <t>Čisté pořízení (-) závazků jinde neuvedených (F.1, F.5, F.6</t>
    </r>
    <r>
      <rPr>
        <sz val="9.35"/>
        <rFont val="Arial"/>
        <family val="2"/>
      </rPr>
      <t xml:space="preserve">  </t>
    </r>
    <r>
      <rPr>
        <sz val="11"/>
        <rFont val="Arial"/>
        <family val="2"/>
      </rPr>
      <t>a F.72)</t>
    </r>
  </si>
  <si>
    <t>Čisté pořízení (-) závazků jinde neuvedených (F.1, F.5, F.6  a F.72)</t>
  </si>
  <si>
    <t>Státní záruky.</t>
  </si>
  <si>
    <t>Zahraniční pohledávky (včetně úroků)</t>
  </si>
  <si>
    <t>Mimorozpočtové příjmy</t>
  </si>
  <si>
    <t>Toky z EU fondů</t>
  </si>
  <si>
    <t>Úroky z pohledávek za deblokátory</t>
  </si>
  <si>
    <t>Reklasifikace zásob SZIF ze S.13 do S.11 na základě s rozhodnutí Eurostatu</t>
  </si>
  <si>
    <t>Grippeny (splátky finančního leasingu, imputované úroky a platba za službu)</t>
  </si>
  <si>
    <t>Bývalý FNM - údaje nezahrnuté ve výchozím saldu</t>
  </si>
  <si>
    <t>Superdividendy</t>
  </si>
  <si>
    <t>Ostatní úpravy</t>
  </si>
  <si>
    <t>Interní transfery</t>
  </si>
  <si>
    <t>Finanční transakce s účastmi; výnosy (-)/(+) náklady spojené s finančními transakcemi.</t>
  </si>
  <si>
    <t>Transakce s cennými papíry jinými než účasti (dluhové cenné papíry); výnosy (-)/(+) náklady spojené s finančními transakcemi.</t>
  </si>
  <si>
    <t>Bezúplatné převody, tvorba hrubého kapitálu (-), účetní odpisy nefinančích aktiv (+)</t>
  </si>
  <si>
    <t>Předložené údaje o úrocích jsou na bázi předpisu.</t>
  </si>
  <si>
    <t>Úprava vyplývající z použití metody časového posunu u příjmů z pojistného a pokut a penále.</t>
  </si>
  <si>
    <t xml:space="preserve">Odpis pohledávek z pojistného, z pokut a penále nezaznamenaného v národních účtech z titulu aplikace metody časově </t>
  </si>
  <si>
    <t>Tvorba (+) a čerpání (-) rezerv a opravných položek a ostatní úpravy</t>
  </si>
  <si>
    <t>Notifikace deficitu a dluhu vládních institucí</t>
  </si>
  <si>
    <t>Tabulka 1: Hlášení o deficitu/přebytku a o stavu dluhu vládních institucí, včetně souvisejících údajů.</t>
  </si>
  <si>
    <t>Tabulky 3A až 3E: Údaje, které objasňují dopad deficitu/přebytku vládních institucí a ostatních relevantních faktorů na změnu hodnoty dluhu vládních institucí a konsolidace dluhu (údaje za sektor vládních institucí a za jednotlivé sub-sektory vlády).</t>
  </si>
  <si>
    <t>Tabulka 1: Deficit / přebytek vládních institucí, stav dluhu a související údaje.</t>
  </si>
  <si>
    <t>Hrubý konsolidovaný dluh vládních institucí</t>
  </si>
  <si>
    <r>
      <t xml:space="preserve">Příspěvek ústředních vládních institucí k dluhu vládních institucí (a=b-c) </t>
    </r>
    <r>
      <rPr>
        <b/>
        <vertAlign val="superscript"/>
        <sz val="11"/>
        <rFont val="Arial"/>
        <family val="2"/>
      </rPr>
      <t>(5)</t>
    </r>
  </si>
  <si>
    <r>
      <t xml:space="preserve">Příspěvek místních vládních institucí k dluhu vládních institucí (a=b-c) </t>
    </r>
    <r>
      <rPr>
        <b/>
        <vertAlign val="superscript"/>
        <sz val="11"/>
        <rFont val="Arial"/>
        <family val="2"/>
        <charset val="238"/>
      </rPr>
      <t>(5)</t>
    </r>
  </si>
  <si>
    <r>
      <t>Příspěvek fondů sociálního zabezpečení k dluhu vládních institucí (a=b-c)</t>
    </r>
    <r>
      <rPr>
        <b/>
        <vertAlign val="superscript"/>
        <sz val="11"/>
        <rFont val="Arial"/>
        <family val="2"/>
        <charset val="238"/>
      </rPr>
      <t xml:space="preserve"> (5)</t>
    </r>
  </si>
  <si>
    <t>Dluh vládních institucí vyplývající z financování veřejných podniků a institucí</t>
  </si>
  <si>
    <t>dluhu vládních institucí uveďte informace o</t>
  </si>
  <si>
    <t>Tabulky 2A až 2D: Údaje, které objasňují přechod mezi vnitrostátně definovaným saldem hospodaření a deficitem/přebytkem (B.9) jednotlivých sub-sektorů vládních institucí.</t>
  </si>
  <si>
    <t>M</t>
  </si>
  <si>
    <t>Seznam tabulek:</t>
  </si>
  <si>
    <t>Tabulka 3B: Údaje objasňující dopad deficitu/přebytku a ostatních relevantních faktorů na změnu hodnoty dluhu a konsolidace dluhu (sub-sektor ústředních vládních institucí)</t>
  </si>
  <si>
    <t>Tabulka 3E: Údaje objasňující dopad deficitu/přebytku a ostatních relevantních faktorů na změnu hodnoty dluhu a konsolidace dluhu (sub-sektor fondů sociálního zabezpečení)</t>
  </si>
  <si>
    <t>Tabulka 3D: Údaje objasňující dopad deficitu/přebytku a ostatních relevantních faktorů na změnu hodnoty dluhu a konsolidace dluhu (sub-sektor místních vládních institucí)</t>
  </si>
  <si>
    <t>english</t>
  </si>
  <si>
    <t>estimated</t>
  </si>
  <si>
    <t>Table 4: Provision of other data in accordance with the statements contained in the Council minutes of 22/11/1993.</t>
  </si>
  <si>
    <t>half-finalized</t>
  </si>
  <si>
    <t>final</t>
  </si>
  <si>
    <t>Year</t>
  </si>
  <si>
    <t>Data are in millions of CZK</t>
  </si>
  <si>
    <t xml:space="preserve">Statement </t>
  </si>
  <si>
    <t>Number</t>
  </si>
  <si>
    <t>Trade credits and advances (AF.81 L)</t>
  </si>
  <si>
    <t>Amount outstanding in the government debt from the financing of public undertakings</t>
  </si>
  <si>
    <t>Data:</t>
  </si>
  <si>
    <t>Institutional characteristics:</t>
  </si>
  <si>
    <t xml:space="preserve">In case of substantial differences between the face value and the present value of </t>
  </si>
  <si>
    <t>government debt, please provide information on</t>
  </si>
  <si>
    <t>i) the extent of these differences:</t>
  </si>
  <si>
    <t>ii) the reasons for these differences:</t>
  </si>
  <si>
    <t>Gross National Income at current market prices (B.5*g)(2)</t>
  </si>
  <si>
    <t>(1) Please indicate status of data: estimated, half-finalized, final.</t>
  </si>
  <si>
    <t>(2) Data to be provided in particular when GNI is substantially greater than GDP.</t>
  </si>
  <si>
    <t>COVERAGE</t>
  </si>
  <si>
    <t xml:space="preserve">Table 3E: Provision of the data which explain the contributions of the deficit/surplus and the other relevant factors to the variation in the debt level </t>
  </si>
  <si>
    <t>and the consolidation of debt (social security funds)</t>
  </si>
  <si>
    <r>
      <t>Net borrowing(+)/lending(-)(</t>
    </r>
    <r>
      <rPr>
        <b/>
        <sz val="11"/>
        <rFont val="Arial"/>
        <family val="2"/>
      </rPr>
      <t>B.9) of social security funds (S.1314)*</t>
    </r>
  </si>
  <si>
    <r>
      <t xml:space="preserve">Net acquisition (+) of financial assets </t>
    </r>
    <r>
      <rPr>
        <b/>
        <vertAlign val="superscript"/>
        <sz val="11"/>
        <rFont val="Arial"/>
        <family val="2"/>
      </rPr>
      <t>(2)</t>
    </r>
  </si>
  <si>
    <t>Currency and deposits (F.2)</t>
  </si>
  <si>
    <t>Debt securities (F.3)</t>
  </si>
  <si>
    <t xml:space="preserve">Loans (F.4) </t>
  </si>
  <si>
    <t xml:space="preserve">   Increase (+)</t>
  </si>
  <si>
    <t xml:space="preserve">   Reduction (-)</t>
  </si>
  <si>
    <t xml:space="preserve">  Short term loans (F.41), net </t>
  </si>
  <si>
    <t xml:space="preserve">  Long-term loans (F.42)</t>
  </si>
  <si>
    <t xml:space="preserve">       Increase (+)</t>
  </si>
  <si>
    <t xml:space="preserve">       Reduction (-)</t>
  </si>
  <si>
    <r>
      <t>Equity and investment fund shares/units</t>
    </r>
    <r>
      <rPr>
        <sz val="8.8000000000000007"/>
        <rFont val="Arial"/>
        <family val="2"/>
      </rPr>
      <t xml:space="preserve"> </t>
    </r>
    <r>
      <rPr>
        <sz val="11"/>
        <rFont val="Arial"/>
        <family val="2"/>
      </rPr>
      <t>(F.5)</t>
    </r>
  </si>
  <si>
    <r>
      <t xml:space="preserve">   Portfolio investments, net</t>
    </r>
    <r>
      <rPr>
        <vertAlign val="superscript"/>
        <sz val="11"/>
        <rFont val="Arial"/>
        <family val="2"/>
      </rPr>
      <t>(2)</t>
    </r>
  </si>
  <si>
    <t xml:space="preserve">      Equity and investment fund shares/units other than portfolio investments</t>
  </si>
  <si>
    <t xml:space="preserve">        Increase (+)</t>
  </si>
  <si>
    <t xml:space="preserve">        Reduction (-)</t>
  </si>
  <si>
    <t xml:space="preserve">Financial derivatives (F.71) </t>
  </si>
  <si>
    <t xml:space="preserve">Other accounts receivable (F.8) </t>
  </si>
  <si>
    <r>
      <t>Other financial assets (F.1, F.6</t>
    </r>
    <r>
      <rPr>
        <sz val="11"/>
        <rFont val="Arial"/>
        <family val="2"/>
      </rPr>
      <t xml:space="preserve">) </t>
    </r>
  </si>
  <si>
    <r>
      <t>Adjustments</t>
    </r>
    <r>
      <rPr>
        <b/>
        <vertAlign val="superscript"/>
        <sz val="8.25"/>
        <rFont val="Arial"/>
        <family val="2"/>
      </rPr>
      <t xml:space="preserve"> (2)</t>
    </r>
  </si>
  <si>
    <t>Net incurrence (-) of liabilities in financial derivatives (F.71)</t>
  </si>
  <si>
    <t>Net incurrence (-) of other accounts payable (F.8)</t>
  </si>
  <si>
    <r>
      <t>Net incurrence (-) of other liabilities (F.1, F.5, F.6</t>
    </r>
    <r>
      <rPr>
        <sz val="9.35"/>
        <rFont val="Arial"/>
        <family val="2"/>
      </rPr>
      <t xml:space="preserve">  </t>
    </r>
    <r>
      <rPr>
        <sz val="11"/>
        <rFont val="Arial"/>
        <family val="2"/>
      </rPr>
      <t>and F.72)</t>
    </r>
  </si>
  <si>
    <t>Issuances above(-)/below(+) nominal value</t>
  </si>
  <si>
    <r>
      <t>Difference between interest (</t>
    </r>
    <r>
      <rPr>
        <sz val="11"/>
        <rFont val="Arial"/>
        <family val="2"/>
      </rPr>
      <t>D.41) accrued(-) and paid</t>
    </r>
    <r>
      <rPr>
        <vertAlign val="superscript"/>
        <sz val="11"/>
        <rFont val="Arial"/>
        <family val="2"/>
      </rPr>
      <t>(4)</t>
    </r>
    <r>
      <rPr>
        <sz val="11"/>
        <rFont val="Arial"/>
        <family val="2"/>
      </rPr>
      <t>(+)</t>
    </r>
  </si>
  <si>
    <r>
      <t>Redemptions</t>
    </r>
    <r>
      <rPr>
        <sz val="9.35"/>
        <rFont val="Arial"/>
        <family val="2"/>
      </rPr>
      <t>/</t>
    </r>
    <r>
      <rPr>
        <sz val="11"/>
        <rFont val="Arial"/>
        <family val="2"/>
      </rPr>
      <t>repurchase of debt above(+)/below(-) nominal  value</t>
    </r>
  </si>
  <si>
    <r>
      <t>Appreciation(+)/depreciation(-)</t>
    </r>
    <r>
      <rPr>
        <vertAlign val="superscript"/>
        <sz val="11"/>
        <rFont val="Arial"/>
        <family val="2"/>
      </rPr>
      <t xml:space="preserve">(3) </t>
    </r>
    <r>
      <rPr>
        <sz val="11"/>
        <rFont val="Arial"/>
        <family val="2"/>
      </rPr>
      <t xml:space="preserve">of foreign-currency debt </t>
    </r>
    <r>
      <rPr>
        <vertAlign val="superscript"/>
        <sz val="11"/>
        <rFont val="Arial"/>
        <family val="2"/>
      </rPr>
      <t>(5)</t>
    </r>
  </si>
  <si>
    <r>
      <t>Changes in sector classification (K.61)</t>
    </r>
    <r>
      <rPr>
        <vertAlign val="superscript"/>
        <sz val="11"/>
        <rFont val="Arial"/>
        <family val="2"/>
      </rPr>
      <t>(5)</t>
    </r>
    <r>
      <rPr>
        <sz val="11"/>
        <rFont val="Arial"/>
        <family val="2"/>
      </rPr>
      <t xml:space="preserve"> (+/-)</t>
    </r>
  </si>
  <si>
    <r>
      <t>Other volume changes in financial liabilities (K.3, K.4, K.5)</t>
    </r>
    <r>
      <rPr>
        <vertAlign val="superscript"/>
        <sz val="11"/>
        <rFont val="Arial"/>
        <family val="2"/>
      </rPr>
      <t>(5)</t>
    </r>
    <r>
      <rPr>
        <sz val="11"/>
        <rFont val="Arial"/>
        <family val="2"/>
      </rPr>
      <t>(-)</t>
    </r>
  </si>
  <si>
    <t>Difference between capital and financial accounts (B.9-B.9f)</t>
  </si>
  <si>
    <t>Other statistical discrepancies (+/-)</t>
  </si>
  <si>
    <r>
      <t xml:space="preserve">Change in social security (S.1314) consolidated gross debt </t>
    </r>
    <r>
      <rPr>
        <vertAlign val="superscript"/>
        <sz val="11"/>
        <rFont val="Arial"/>
        <family val="2"/>
      </rPr>
      <t>(1, 2)</t>
    </r>
  </si>
  <si>
    <r>
      <t xml:space="preserve">Social security contribution to general government debt (a=b-c) </t>
    </r>
    <r>
      <rPr>
        <b/>
        <vertAlign val="superscript"/>
        <sz val="11"/>
        <rFont val="Arial"/>
        <family val="2"/>
      </rPr>
      <t>(5)</t>
    </r>
  </si>
  <si>
    <r>
      <t xml:space="preserve">  Social security gross debt (level) (b)</t>
    </r>
    <r>
      <rPr>
        <vertAlign val="superscript"/>
        <sz val="8.25"/>
        <rFont val="Arial"/>
        <family val="2"/>
      </rPr>
      <t>(2, 5)</t>
    </r>
  </si>
  <si>
    <r>
      <t xml:space="preserve">  Social security holdings of other subsectors debt (level) (c)</t>
    </r>
    <r>
      <rPr>
        <vertAlign val="superscript"/>
        <sz val="5.5"/>
        <rFont val="Arial"/>
        <family val="2"/>
      </rPr>
      <t>(5)</t>
    </r>
  </si>
  <si>
    <t xml:space="preserve">*Please note that the sign convention for net borrowing / net lending is different from tables 1 and 2. </t>
  </si>
  <si>
    <t>(1) A positive entry in this row means that nominal debt increases, a negative entry that nominal debt decreases.</t>
  </si>
  <si>
    <t>(4) Including capital uplift</t>
  </si>
  <si>
    <t>(2) Consolidated within social security.</t>
  </si>
  <si>
    <r>
      <t>(5) AF.2, AF.3</t>
    </r>
    <r>
      <rPr>
        <sz val="12"/>
        <rFont val="Times New Roman"/>
        <family val="1"/>
      </rPr>
      <t xml:space="preserve"> and AF.4 at face value.</t>
    </r>
  </si>
  <si>
    <t xml:space="preserve">(3) Due to exchange-rate movements. </t>
  </si>
  <si>
    <t>VERTICAL CHECKS</t>
  </si>
  <si>
    <t>HORIZONTAL CHECKS</t>
  </si>
  <si>
    <t xml:space="preserve">Table 3D: Provision of the data which explain the contributions of the deficit/surplus and the other relevant factors to the variation in the debt level </t>
  </si>
  <si>
    <t>and the consolidation of debt (local government)</t>
  </si>
  <si>
    <r>
      <t>Net borrowing(+)/lending(-)(</t>
    </r>
    <r>
      <rPr>
        <b/>
        <sz val="11"/>
        <rFont val="Arial"/>
        <family val="2"/>
      </rPr>
      <t>B.9) of local government (S.1313)*</t>
    </r>
  </si>
  <si>
    <r>
      <t xml:space="preserve">Change in local government (S.1313) consolidated gross debt </t>
    </r>
    <r>
      <rPr>
        <vertAlign val="superscript"/>
        <sz val="11"/>
        <rFont val="Arial"/>
        <family val="2"/>
      </rPr>
      <t>(1, 2)</t>
    </r>
  </si>
  <si>
    <r>
      <t xml:space="preserve">Local government contribution to general government debt (a=b-c) </t>
    </r>
    <r>
      <rPr>
        <b/>
        <vertAlign val="superscript"/>
        <sz val="11"/>
        <rFont val="Arial"/>
        <family val="2"/>
      </rPr>
      <t>(5)</t>
    </r>
  </si>
  <si>
    <r>
      <t xml:space="preserve">  Local government gross debt (level) (b) </t>
    </r>
    <r>
      <rPr>
        <vertAlign val="superscript"/>
        <sz val="5.5"/>
        <rFont val="Arial"/>
        <family val="2"/>
      </rPr>
      <t>(2, 5)</t>
    </r>
  </si>
  <si>
    <r>
      <t xml:space="preserve">  Local government holdings of other subsectors debt (level) (c)</t>
    </r>
    <r>
      <rPr>
        <vertAlign val="superscript"/>
        <sz val="5.5"/>
        <rFont val="Arial"/>
        <family val="2"/>
      </rPr>
      <t>(5)</t>
    </r>
  </si>
  <si>
    <t>(2) Consolidated within local government.</t>
  </si>
  <si>
    <t>(2) Consolidated within central government.</t>
  </si>
  <si>
    <r>
      <t xml:space="preserve">  Central government holdings of other subsectors debt (level)  ( c) </t>
    </r>
    <r>
      <rPr>
        <vertAlign val="superscript"/>
        <sz val="8.25"/>
        <rFont val="Arial"/>
        <family val="2"/>
      </rPr>
      <t>(5)</t>
    </r>
  </si>
  <si>
    <r>
      <t xml:space="preserve">  Central government gross debt (level) (b) </t>
    </r>
    <r>
      <rPr>
        <vertAlign val="superscript"/>
        <sz val="8.25"/>
        <rFont val="Arial"/>
        <family val="2"/>
      </rPr>
      <t>(2, 5)</t>
    </r>
  </si>
  <si>
    <r>
      <t xml:space="preserve">Central government contribution to general government debt (a=b-c) </t>
    </r>
    <r>
      <rPr>
        <b/>
        <vertAlign val="superscript"/>
        <sz val="11"/>
        <rFont val="Arial"/>
        <family val="2"/>
      </rPr>
      <t>(5)</t>
    </r>
  </si>
  <si>
    <r>
      <t xml:space="preserve">Change in central government (S.1311) consolidated gross debt </t>
    </r>
    <r>
      <rPr>
        <vertAlign val="superscript"/>
        <sz val="11"/>
        <rFont val="Arial"/>
        <family val="2"/>
      </rPr>
      <t>(1, 2)</t>
    </r>
  </si>
  <si>
    <r>
      <t>Net borrowing(+)/lending(-)(</t>
    </r>
    <r>
      <rPr>
        <b/>
        <sz val="11"/>
        <rFont val="Arial"/>
        <family val="2"/>
      </rPr>
      <t>B.9) of central government (S.1311)*</t>
    </r>
  </si>
  <si>
    <t>and the consolidation of debt (central government)</t>
  </si>
  <si>
    <t xml:space="preserve">Table 3B: Provision of the data which explain the contributions of the deficit/surplus and the other relevant factors to the variation in the debt level </t>
  </si>
  <si>
    <t>(2) Consolidated within general government.</t>
  </si>
  <si>
    <r>
      <t xml:space="preserve">Change in general government (S.13) consolidated gross debt </t>
    </r>
    <r>
      <rPr>
        <b/>
        <vertAlign val="superscript"/>
        <sz val="11"/>
        <rFont val="Arial"/>
        <family val="2"/>
      </rPr>
      <t xml:space="preserve">(1, 2) </t>
    </r>
  </si>
  <si>
    <t xml:space="preserve">          Reduction (-)</t>
  </si>
  <si>
    <t xml:space="preserve">          Increase (+)</t>
  </si>
  <si>
    <r>
      <t xml:space="preserve">      Portfolio investments, net</t>
    </r>
    <r>
      <rPr>
        <vertAlign val="superscript"/>
        <sz val="11"/>
        <rFont val="Arial"/>
        <family val="2"/>
      </rPr>
      <t>(2)</t>
    </r>
  </si>
  <si>
    <t xml:space="preserve">      Long-term loans (F.42)</t>
  </si>
  <si>
    <t xml:space="preserve">      Short term loans (F.41), net </t>
  </si>
  <si>
    <t xml:space="preserve">      Reduction (-)</t>
  </si>
  <si>
    <t xml:space="preserve">      Increase (+)</t>
  </si>
  <si>
    <r>
      <t>Net borrowing(+)/lending(-)(</t>
    </r>
    <r>
      <rPr>
        <b/>
        <sz val="11"/>
        <rFont val="Arial"/>
        <family val="2"/>
      </rPr>
      <t>B.9) of general government (S.13)*</t>
    </r>
  </si>
  <si>
    <t>Table 3A: Provision of the data which explain the contributions of the deficit/surplus and the other relevant factors to the variation in the debt level (general government)</t>
  </si>
  <si>
    <t>Table 2D: Provision of the data which explain the transition between the working balance and the social security deficit/surplus</t>
  </si>
  <si>
    <t>cash</t>
  </si>
  <si>
    <t>accrual</t>
  </si>
  <si>
    <t>mixed</t>
  </si>
  <si>
    <t>other</t>
  </si>
  <si>
    <t>Working balance in social security accounts</t>
  </si>
  <si>
    <t>Basis of the working balance</t>
  </si>
  <si>
    <r>
      <t xml:space="preserve">Financial transactions </t>
    </r>
    <r>
      <rPr>
        <sz val="12"/>
        <rFont val="Arial"/>
        <family val="2"/>
      </rPr>
      <t>included in the working balance</t>
    </r>
  </si>
  <si>
    <t xml:space="preserve">   Loans (+/-)</t>
  </si>
  <si>
    <t xml:space="preserve">   Equities (+/-)</t>
  </si>
  <si>
    <t>Revenues (-)/(+) expenses related to transactions with equities.</t>
  </si>
  <si>
    <t xml:space="preserve">   Other financial transactions (+/-)</t>
  </si>
  <si>
    <t>Transactions with securities other than shares (bonds), revenues (-)/(+) expenses related to the transaction.</t>
  </si>
  <si>
    <t xml:space="preserve">           of which: transactions in debt liabilities (+/-)</t>
  </si>
  <si>
    <t xml:space="preserve">           of which: net settlements under swap contracts (+/-)</t>
  </si>
  <si>
    <t xml:space="preserve">       Detail 1</t>
  </si>
  <si>
    <t xml:space="preserve">       Detail 2</t>
  </si>
  <si>
    <t>Non-financial transactions not included in the working balance</t>
  </si>
  <si>
    <t>Transfers free of charge, gross capital formation (-), book depreciation of non-financial assets (+)</t>
  </si>
  <si>
    <t xml:space="preserve">   Detail 1</t>
  </si>
  <si>
    <t xml:space="preserve">   Detail 2</t>
  </si>
  <si>
    <r>
      <t>Difference between interest paid (+) and accrued (</t>
    </r>
    <r>
      <rPr>
        <sz val="12"/>
        <rFont val="Arial"/>
        <family val="2"/>
      </rPr>
      <t>D.41)(-)</t>
    </r>
  </si>
  <si>
    <t>The submitted data on interests are only on accrual basis.</t>
  </si>
  <si>
    <t>Other accounts receivable (+)</t>
  </si>
  <si>
    <t>Adjustment resulting from method of time-adjusted cash of insurance contributions and fines and penalties.</t>
  </si>
  <si>
    <t>Other accounts payable (-)</t>
  </si>
  <si>
    <t>Working balance (+/-) of entities not part of social security funds</t>
  </si>
  <si>
    <t xml:space="preserve">Net borrowing (-) or net lending (+) of other social security bodies </t>
  </si>
  <si>
    <r>
      <t>Other adjustments (+/-) (</t>
    </r>
    <r>
      <rPr>
        <i/>
        <sz val="12"/>
        <rFont val="Arial"/>
        <family val="2"/>
      </rPr>
      <t>please detail</t>
    </r>
    <r>
      <rPr>
        <sz val="12"/>
        <rFont val="Arial"/>
        <family val="2"/>
      </rPr>
      <t>)</t>
    </r>
  </si>
  <si>
    <t xml:space="preserve">Write-off receivables from contributions, fines and penalties, which are not recorded in the NA due to </t>
  </si>
  <si>
    <t xml:space="preserve">   Detail 3</t>
  </si>
  <si>
    <t>Reserves and valuation reserves: creation (+), withdrawal (-) and other adjustments</t>
  </si>
  <si>
    <r>
      <t>Net borrowing (-)/lending(+) (</t>
    </r>
    <r>
      <rPr>
        <b/>
        <sz val="11"/>
        <rFont val="Arial"/>
        <family val="2"/>
      </rPr>
      <t>B.9) of social security (S.1314)</t>
    </r>
  </si>
  <si>
    <r>
      <t xml:space="preserve">(ESA </t>
    </r>
    <r>
      <rPr>
        <i/>
        <sz val="11"/>
        <rFont val="Times New Roman"/>
        <family val="1"/>
      </rPr>
      <t>2010</t>
    </r>
    <r>
      <rPr>
        <i/>
        <sz val="12"/>
        <rFont val="Times New Roman"/>
        <family val="1"/>
      </rPr>
      <t xml:space="preserve"> accounts)</t>
    </r>
  </si>
  <si>
    <t>(1) Please indicate accounting basis of the working balance: cash, accrual, mixed, other.</t>
  </si>
  <si>
    <t>Note: Member States can adapt tables 2A, B, C and D to their national specificity according to the established practice</t>
  </si>
  <si>
    <r>
      <t>Net borrowing (-)/lending(+) (</t>
    </r>
    <r>
      <rPr>
        <b/>
        <sz val="11"/>
        <rFont val="Arial"/>
        <family val="2"/>
      </rPr>
      <t>B.9) of local government (S.1313)</t>
    </r>
  </si>
  <si>
    <t>Other adjustments</t>
  </si>
  <si>
    <t>Internal transfers</t>
  </si>
  <si>
    <t xml:space="preserve">Net borrowing (-) or net lending (+) of other local government bodies </t>
  </si>
  <si>
    <t>Working balance (+/-) of entities not part of local government</t>
  </si>
  <si>
    <t>Financial transactions included in the working balance</t>
  </si>
  <si>
    <t>Working balance in local government accounts</t>
  </si>
  <si>
    <t>Table 2C: Provision of the data which explain the transition between the working balance and the local government deficit/surplus</t>
  </si>
  <si>
    <t xml:space="preserve">Table 2A: Provision of the data which explain the transition between the public accounts budget balance and the central government deficit/surplus </t>
  </si>
  <si>
    <t>Working balance in central government accounts</t>
  </si>
  <si>
    <t xml:space="preserve">   Loans, granted (+)</t>
  </si>
  <si>
    <t xml:space="preserve">   Loans, repayments (-)</t>
  </si>
  <si>
    <t xml:space="preserve">   Equities, acquisition (+)</t>
  </si>
  <si>
    <t xml:space="preserve">   Equities, sales (-)</t>
  </si>
  <si>
    <t>Bad foreign claims (including interest)</t>
  </si>
  <si>
    <t>Extrabudgetary revenue (including creation of reserve fund)</t>
  </si>
  <si>
    <t xml:space="preserve">   Detail 4</t>
  </si>
  <si>
    <t xml:space="preserve">   Detail 5</t>
  </si>
  <si>
    <t xml:space="preserve">Interests from claims against mediators </t>
  </si>
  <si>
    <t>Working balance (+/-) of entities not part of central government</t>
  </si>
  <si>
    <t>Reclassification of MRA inventories from S.13 to S.11 in compliance with Eurostat decision</t>
  </si>
  <si>
    <t xml:space="preserve">Net borrowing (-) or net lending (+) of other central government bodies </t>
  </si>
  <si>
    <t xml:space="preserve">Former National Property Fund </t>
  </si>
  <si>
    <t>Superdividends</t>
  </si>
  <si>
    <t>Net borrowing (-)/lending(+) (B.9) of central government (S.1311)</t>
  </si>
  <si>
    <t>Gross domestic product at current market prices</t>
  </si>
  <si>
    <t>D.41 (uses)</t>
  </si>
  <si>
    <t>Interest (consolidated)</t>
  </si>
  <si>
    <t xml:space="preserve">Gross fixed capital formation </t>
  </si>
  <si>
    <t>General government expenditure on:</t>
  </si>
  <si>
    <r>
      <t xml:space="preserve">    </t>
    </r>
    <r>
      <rPr>
        <sz val="12"/>
        <rFont val="Times New Roman"/>
        <family val="1"/>
      </rPr>
      <t>Long-term</t>
    </r>
  </si>
  <si>
    <r>
      <t xml:space="preserve">    </t>
    </r>
    <r>
      <rPr>
        <sz val="12"/>
        <rFont val="Times New Roman"/>
        <family val="1"/>
      </rPr>
      <t>Short-term</t>
    </r>
  </si>
  <si>
    <t>Loans</t>
  </si>
  <si>
    <t>Debt securities</t>
  </si>
  <si>
    <t xml:space="preserve">Currency and deposits </t>
  </si>
  <si>
    <t>By category:</t>
  </si>
  <si>
    <t>Level at nominal value outstanding at end of year</t>
  </si>
  <si>
    <t>General government consolidated gross debt</t>
  </si>
  <si>
    <t xml:space="preserve"> - Social security funds </t>
  </si>
  <si>
    <t xml:space="preserve"> - Local government </t>
  </si>
  <si>
    <t xml:space="preserve"> - State government </t>
  </si>
  <si>
    <t xml:space="preserve"> - Central government </t>
  </si>
  <si>
    <t xml:space="preserve">General government </t>
  </si>
  <si>
    <t xml:space="preserve">Net borrowing (-)/ net lending (+) </t>
  </si>
  <si>
    <t>codes</t>
  </si>
  <si>
    <t xml:space="preserve">Table 1: Reporting of government deficit/surplus and debt levels and provision of associated data </t>
  </si>
  <si>
    <t xml:space="preserve">Not applicable: M ; Not available: L </t>
  </si>
  <si>
    <t>Yellow and grey cells: compulsory detail; green cells: automatic compilation; blue cells: voluntary detail.</t>
  </si>
  <si>
    <t>Table 3C is not published; the state government sub-sector does not occure in the case of the Czech Republic</t>
  </si>
  <si>
    <t>Tables 3A to 3E: Provision of the data which explain the contributions of the government deficit/surplus and the other relevant factors to the variation in the government debt level, and the consolidation of debt (general government and general government subsectors).</t>
  </si>
  <si>
    <t>Table 2B is not published; the state government sub-sector does not occure in the case of the Czech Republic</t>
  </si>
  <si>
    <r>
      <t>Tables 2A to 2D: Provision of the data which explain the transition between the national definitions of government balance and the deficit/surplus (</t>
    </r>
    <r>
      <rPr>
        <b/>
        <sz val="18"/>
        <rFont val="Arial"/>
        <family val="2"/>
      </rPr>
      <t>B.9) of each government sub-sector.</t>
    </r>
  </si>
  <si>
    <t>Table 1: Reporting of government deficit/surplus and debt levels and provision of associated data.</t>
  </si>
  <si>
    <t xml:space="preserve">The information is to be provided in the cover page only </t>
  </si>
  <si>
    <t>DD/MM/YYYY</t>
  </si>
  <si>
    <t>and the Statements contained in the Council minutes of 22/11/1993</t>
  </si>
  <si>
    <t>česky</t>
  </si>
  <si>
    <t>List of tables:</t>
  </si>
  <si>
    <t>zpět</t>
  </si>
  <si>
    <t>back</t>
  </si>
  <si>
    <t>Difference between investments (P.5) and non-produced assets (NP) in cash and accrual (including inventories - P.52)</t>
  </si>
  <si>
    <t>Rozdíl mezi investicemi a čistým pořízením nevyráběných aktiv na bázi pokladního plnění a na bázi předpisu.</t>
  </si>
  <si>
    <t>Application of time-adjusted cash (i. e. expenses included on the starting line, which do not effect EDP B.9</t>
  </si>
  <si>
    <t>Posunutého hotovostního plnění (tj. vyloučení nákladu zahrnutého ve výchozím saldu, avšak nevstupujícího do propočtu EDP B.9).</t>
  </si>
  <si>
    <t>in accordance with Council Regulation (EC) N° 479/2009, as amended by Commission Regulation (EU) No 220/2014</t>
  </si>
  <si>
    <t>Set of reporting tables revised to comply with Council Regulation (EC) N° 479/2009, as amended by Commission Regulation (EU) No 220/2014</t>
  </si>
  <si>
    <t>v souladu s nařízením Rady (EC) N° 479/2009, změněného nařízením Komise EU č. 220/2014,</t>
  </si>
  <si>
    <t>Služby spojené s nájmem letadel Gripen</t>
  </si>
  <si>
    <t>Saldo hospodaření ostatních institucí subsektoru Fondy sociálního zabezpečení jiných než zdravotních pojišťoven</t>
  </si>
  <si>
    <t>Balance of institutions classified in tne subsector other than health insurance  companies</t>
  </si>
  <si>
    <t>Member state: Czechia</t>
  </si>
  <si>
    <t>State guarantees, coupon sold.</t>
  </si>
  <si>
    <t>Difference between P.5 and NP in cash and accrual (including P.52)</t>
  </si>
  <si>
    <t>National Fund</t>
  </si>
  <si>
    <t>Services connected with Gripens</t>
  </si>
  <si>
    <t>Grippens (financial leasing, imputed interest and payment for lease)</t>
  </si>
  <si>
    <t xml:space="preserve">   Detail 6</t>
  </si>
  <si>
    <t xml:space="preserve">   Detail 7</t>
  </si>
  <si>
    <t>Datum: 31/03/2024</t>
  </si>
  <si>
    <t>Date: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</si>
</sst>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0;\-#,##0.00;_-* &quot;-&quot;??_-;_-@_-"/>
  </numFmts>
  <fonts count="102">
    <font>
      <sz val="12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32"/>
      <name val="Book Antiqua"/>
      <family val="1"/>
    </font>
    <font>
      <b/>
      <sz val="12"/>
      <name val="Arial"/>
      <family val="2"/>
    </font>
    <font>
      <sz val="12"/>
      <name val="Arial"/>
      <family val="2"/>
    </font>
    <font>
      <sz val="24"/>
      <name val="Book Antiqua"/>
      <family val="1"/>
    </font>
    <font>
      <b/>
      <sz val="18"/>
      <name val="Arial"/>
      <family val="2"/>
    </font>
    <font>
      <sz val="12"/>
      <name val="Times New Roman"/>
      <family val="1"/>
    </font>
    <font>
      <b/>
      <sz val="14"/>
      <name val="Arial"/>
      <family val="2"/>
    </font>
    <font>
      <b/>
      <sz val="10"/>
      <name val="Arial"/>
      <family val="2"/>
    </font>
    <font>
      <sz val="14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sz val="8"/>
      <name val="Arial"/>
      <family val="2"/>
    </font>
    <font>
      <b/>
      <sz val="8"/>
      <name val="Arial"/>
      <family val="2"/>
    </font>
    <font>
      <i/>
      <sz val="12"/>
      <name val="Arial"/>
      <family val="2"/>
    </font>
    <font>
      <sz val="10"/>
      <name val="Arial"/>
      <family val="2"/>
    </font>
    <font>
      <b/>
      <sz val="14"/>
      <name val="Times New Roman"/>
      <family val="1"/>
    </font>
    <font>
      <sz val="12"/>
      <color indexed="8"/>
      <name val="Times New Roman"/>
      <family val="1"/>
    </font>
    <font>
      <b/>
      <sz val="10"/>
      <name val="Times New Roman"/>
      <family val="1"/>
    </font>
    <font>
      <b/>
      <sz val="18"/>
      <name val="Times New Roman"/>
      <family val="1"/>
    </font>
    <font>
      <sz val="24"/>
      <name val="Times New Roman"/>
      <family val="1"/>
    </font>
    <font>
      <b/>
      <sz val="14"/>
      <name val="Antique Olive (PCL6)"/>
      <family val="2"/>
    </font>
    <font>
      <sz val="32"/>
      <name val="Book Antiqua"/>
      <family val="1"/>
    </font>
    <font>
      <b/>
      <sz val="11"/>
      <name val="Arial"/>
      <family val="2"/>
    </font>
    <font>
      <b/>
      <sz val="26"/>
      <name val="Arial"/>
      <family val="2"/>
    </font>
    <font>
      <b/>
      <sz val="10"/>
      <color indexed="23"/>
      <name val="Arial"/>
      <family val="2"/>
    </font>
    <font>
      <sz val="28"/>
      <name val="Book Antiqua"/>
      <family val="1"/>
    </font>
    <font>
      <sz val="11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vertAlign val="superscript"/>
      <sz val="8.25"/>
      <name val="Arial"/>
      <family val="2"/>
    </font>
    <font>
      <sz val="8"/>
      <name val="Arial"/>
      <family val="2"/>
    </font>
    <font>
      <b/>
      <vertAlign val="superscript"/>
      <sz val="8.25"/>
      <name val="Arial"/>
      <family val="2"/>
    </font>
    <font>
      <b/>
      <i/>
      <sz val="18"/>
      <name val="Arial"/>
      <family val="2"/>
    </font>
    <font>
      <i/>
      <sz val="18"/>
      <name val="Times New Roman"/>
      <family val="1"/>
      <charset val="238"/>
    </font>
    <font>
      <b/>
      <sz val="20"/>
      <name val="Times New Roman"/>
      <family val="1"/>
      <charset val="238"/>
    </font>
    <font>
      <strike/>
      <sz val="12"/>
      <color indexed="10"/>
      <name val="Times New Roman"/>
      <family val="1"/>
    </font>
    <font>
      <sz val="12"/>
      <name val="Arial"/>
      <family val="2"/>
    </font>
    <font>
      <strike/>
      <sz val="10"/>
      <color indexed="10"/>
      <name val="Arial"/>
      <family val="2"/>
    </font>
    <font>
      <b/>
      <sz val="26"/>
      <name val="Times New Roman"/>
      <family val="1"/>
      <charset val="238"/>
    </font>
    <font>
      <b/>
      <sz val="26"/>
      <name val="Times New Roman"/>
      <family val="1"/>
    </font>
    <font>
      <strike/>
      <sz val="10"/>
      <name val="Arial"/>
      <family val="2"/>
    </font>
    <font>
      <b/>
      <vertAlign val="superscript"/>
      <sz val="11"/>
      <name val="Arial"/>
      <family val="2"/>
    </font>
    <font>
      <strike/>
      <sz val="12"/>
      <name val="Times New Roman"/>
      <family val="1"/>
    </font>
    <font>
      <sz val="12"/>
      <color indexed="10"/>
      <name val="Arial"/>
      <family val="2"/>
    </font>
    <font>
      <sz val="8"/>
      <color indexed="8"/>
      <name val="Times New Roman"/>
      <family val="1"/>
    </font>
    <font>
      <sz val="8"/>
      <name val="Times New Roman"/>
      <family val="1"/>
    </font>
    <font>
      <b/>
      <sz val="32"/>
      <color indexed="10"/>
      <name val="Times New Roman"/>
      <family val="1"/>
    </font>
    <font>
      <sz val="32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sz val="12"/>
      <color indexed="9"/>
      <name val="Arial"/>
      <family val="2"/>
    </font>
    <font>
      <b/>
      <sz val="20"/>
      <color indexed="10"/>
      <name val="Arial"/>
      <family val="2"/>
    </font>
    <font>
      <sz val="12"/>
      <name val="Arial"/>
      <family val="2"/>
    </font>
    <font>
      <sz val="12"/>
      <name val="Cambria"/>
      <family val="1"/>
    </font>
    <font>
      <sz val="10"/>
      <name val="Cambria"/>
      <family val="1"/>
    </font>
    <font>
      <i/>
      <sz val="12"/>
      <name val="Cambria"/>
      <family val="1"/>
    </font>
    <font>
      <sz val="14"/>
      <name val="Cambria"/>
      <family val="1"/>
    </font>
    <font>
      <b/>
      <sz val="12"/>
      <name val="Cambria"/>
      <family val="1"/>
    </font>
    <font>
      <b/>
      <sz val="20"/>
      <name val="Cambria"/>
      <family val="1"/>
    </font>
    <font>
      <sz val="12"/>
      <color rgb="FFFF0000"/>
      <name val="Arial"/>
      <family val="2"/>
    </font>
    <font>
      <sz val="16"/>
      <color rgb="FFFF0000"/>
      <name val="Times New Roman"/>
      <family val="1"/>
    </font>
    <font>
      <strike/>
      <sz val="12"/>
      <color rgb="FFFF0000"/>
      <name val="Cambria"/>
      <family val="1"/>
    </font>
    <font>
      <sz val="12"/>
      <color rgb="FF0070C0"/>
      <name val="Arial"/>
      <family val="2"/>
    </font>
    <font>
      <b/>
      <i/>
      <sz val="32"/>
      <color rgb="FF00B0F0"/>
      <name val="Times New Roman"/>
      <family val="1"/>
    </font>
    <font>
      <sz val="12"/>
      <color theme="0" tint="-0.499984740745262"/>
      <name val="Arial"/>
      <family val="2"/>
    </font>
    <font>
      <b/>
      <sz val="26"/>
      <color theme="0" tint="-0.499984740745262"/>
      <name val="Arial"/>
      <family val="2"/>
    </font>
    <font>
      <b/>
      <i/>
      <sz val="32"/>
      <color rgb="FFFF0000"/>
      <name val="Times New Roman"/>
      <family val="1"/>
    </font>
    <font>
      <b/>
      <i/>
      <sz val="28"/>
      <color rgb="FFFF0000"/>
      <name val="Times New Roman"/>
      <family val="1"/>
    </font>
    <font>
      <sz val="10"/>
      <color rgb="FFFF0000"/>
      <name val="Times New Roman"/>
      <family val="1"/>
    </font>
    <font>
      <sz val="8.8000000000000007"/>
      <name val="Arial"/>
      <family val="2"/>
    </font>
    <font>
      <sz val="9.35"/>
      <name val="Arial"/>
      <family val="2"/>
    </font>
    <font>
      <b/>
      <sz val="28"/>
      <name val="Arial"/>
      <family val="2"/>
    </font>
    <font>
      <i/>
      <sz val="8"/>
      <name val="Arial"/>
      <family val="2"/>
    </font>
    <font>
      <b/>
      <sz val="8"/>
      <name val="Times New Roman"/>
      <family val="1"/>
    </font>
    <font>
      <sz val="12"/>
      <color indexed="57"/>
      <name val="Arial"/>
      <family val="2"/>
    </font>
    <font>
      <b/>
      <sz val="32"/>
      <color theme="0"/>
      <name val="Arial"/>
      <family val="2"/>
    </font>
    <font>
      <b/>
      <sz val="9"/>
      <color indexed="81"/>
      <name val="Tahoma"/>
      <family val="2"/>
    </font>
    <font>
      <sz val="10"/>
      <name val="MS Sans Serif"/>
      <family val="2"/>
    </font>
    <font>
      <sz val="8"/>
      <name val="MS Sans Serif"/>
      <family val="2"/>
    </font>
    <font>
      <sz val="8"/>
      <name val="Tahoma"/>
      <family val="2"/>
    </font>
    <font>
      <sz val="9"/>
      <color indexed="81"/>
      <name val="Tahoma"/>
      <family val="2"/>
    </font>
    <font>
      <sz val="12"/>
      <name val="Arial"/>
      <family val="2"/>
      <charset val="238"/>
    </font>
    <font>
      <b/>
      <i/>
      <sz val="18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vertAlign val="superscript"/>
      <sz val="10"/>
      <name val="Arial"/>
      <family val="2"/>
      <charset val="238"/>
    </font>
    <font>
      <vertAlign val="superscript"/>
      <sz val="11"/>
      <name val="Arial"/>
      <family val="2"/>
      <charset val="238"/>
    </font>
    <font>
      <b/>
      <sz val="22"/>
      <name val="Times New Roman"/>
      <family val="1"/>
      <charset val="238"/>
    </font>
    <font>
      <u/>
      <sz val="12"/>
      <color theme="10"/>
      <name val="Arial"/>
      <family val="2"/>
      <charset val="238"/>
    </font>
    <font>
      <u/>
      <sz val="20"/>
      <color theme="10"/>
      <name val="Arial"/>
      <family val="2"/>
      <charset val="238"/>
    </font>
    <font>
      <vertAlign val="superscript"/>
      <sz val="5.5"/>
      <name val="Arial"/>
      <family val="2"/>
    </font>
    <font>
      <i/>
      <sz val="11"/>
      <name val="Times New Roman"/>
      <family val="1"/>
    </font>
    <font>
      <u/>
      <sz val="28"/>
      <color theme="10"/>
      <name val="Arial"/>
      <family val="2"/>
      <charset val="238"/>
    </font>
    <font>
      <sz val="20"/>
      <name val="Arial"/>
      <family val="2"/>
      <charset val="238"/>
    </font>
    <font>
      <b/>
      <u/>
      <sz val="12"/>
      <color theme="10"/>
      <name val="Arial"/>
      <family val="2"/>
      <charset val="238"/>
    </font>
    <font>
      <sz val="26"/>
      <name val="Book Antiqua"/>
      <family val="1"/>
    </font>
    <font>
      <sz val="22"/>
      <name val="Book Antiqua"/>
      <family val="1"/>
    </font>
  </fonts>
  <fills count="2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44"/>
        <bgColor indexed="9"/>
      </patternFill>
    </fill>
    <fill>
      <patternFill patternType="gray0625">
        <fgColor indexed="9"/>
        <bgColor indexed="44"/>
      </patternFill>
    </fill>
  </fills>
  <borders count="15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dotted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 style="double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double">
        <color indexed="8"/>
      </bottom>
      <diagonal/>
    </border>
    <border>
      <left/>
      <right style="double">
        <color indexed="8"/>
      </right>
      <top style="double">
        <color indexed="8"/>
      </top>
      <bottom/>
      <diagonal/>
    </border>
    <border>
      <left/>
      <right style="double">
        <color indexed="8"/>
      </right>
      <top/>
      <bottom/>
      <diagonal/>
    </border>
    <border>
      <left/>
      <right style="double">
        <color indexed="8"/>
      </right>
      <top/>
      <bottom style="double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8"/>
      </right>
      <top style="dotted">
        <color indexed="23"/>
      </top>
      <bottom style="dotted">
        <color indexed="23"/>
      </bottom>
      <diagonal/>
    </border>
    <border>
      <left style="thin">
        <color indexed="23"/>
      </left>
      <right style="thin">
        <color indexed="47"/>
      </right>
      <top/>
      <bottom style="thin">
        <color indexed="47"/>
      </bottom>
      <diagonal/>
    </border>
    <border>
      <left style="thin">
        <color indexed="47"/>
      </left>
      <right style="thin">
        <color indexed="47"/>
      </right>
      <top/>
      <bottom style="thin">
        <color indexed="47"/>
      </bottom>
      <diagonal/>
    </border>
    <border>
      <left style="thin">
        <color indexed="47"/>
      </left>
      <right style="thin">
        <color indexed="23"/>
      </right>
      <top/>
      <bottom style="thin">
        <color indexed="47"/>
      </bottom>
      <diagonal/>
    </border>
    <border>
      <left style="thin">
        <color indexed="23"/>
      </left>
      <right style="thin">
        <color indexed="47"/>
      </right>
      <top style="thin">
        <color indexed="47"/>
      </top>
      <bottom/>
      <diagonal/>
    </border>
    <border>
      <left style="thin">
        <color indexed="47"/>
      </left>
      <right style="thin">
        <color indexed="47"/>
      </right>
      <top style="thin">
        <color indexed="47"/>
      </top>
      <bottom/>
      <diagonal/>
    </border>
    <border>
      <left style="thin">
        <color indexed="47"/>
      </left>
      <right style="thin">
        <color indexed="23"/>
      </right>
      <top style="thin">
        <color indexed="47"/>
      </top>
      <bottom/>
      <diagonal/>
    </border>
    <border>
      <left style="thin">
        <color indexed="23"/>
      </left>
      <right style="thin">
        <color indexed="47"/>
      </right>
      <top style="thin">
        <color indexed="47"/>
      </top>
      <bottom style="thin">
        <color indexed="47"/>
      </bottom>
      <diagonal/>
    </border>
    <border>
      <left style="thin">
        <color indexed="47"/>
      </left>
      <right style="thin">
        <color indexed="47"/>
      </right>
      <top style="thin">
        <color indexed="47"/>
      </top>
      <bottom style="thin">
        <color indexed="47"/>
      </bottom>
      <diagonal/>
    </border>
    <border>
      <left style="thin">
        <color indexed="47"/>
      </left>
      <right style="thin">
        <color indexed="23"/>
      </right>
      <top style="thin">
        <color indexed="47"/>
      </top>
      <bottom style="thin">
        <color indexed="47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/>
      <bottom style="double">
        <color indexed="8"/>
      </bottom>
      <diagonal/>
    </border>
    <border>
      <left/>
      <right style="thin">
        <color indexed="23"/>
      </right>
      <top/>
      <bottom style="double">
        <color indexed="8"/>
      </bottom>
      <diagonal/>
    </border>
    <border>
      <left style="thin">
        <color indexed="23"/>
      </left>
      <right style="thin">
        <color indexed="8"/>
      </right>
      <top/>
      <bottom style="dotted">
        <color indexed="23"/>
      </bottom>
      <diagonal/>
    </border>
    <border>
      <left style="dotted">
        <color indexed="22"/>
      </left>
      <right style="thin">
        <color indexed="23"/>
      </right>
      <top/>
      <bottom style="dotted">
        <color indexed="22"/>
      </bottom>
      <diagonal/>
    </border>
    <border>
      <left style="dotted">
        <color indexed="22"/>
      </left>
      <right/>
      <top/>
      <bottom style="dotted">
        <color indexed="22"/>
      </bottom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8"/>
      </bottom>
      <diagonal/>
    </border>
    <border>
      <left style="thin">
        <color indexed="23"/>
      </left>
      <right style="thin">
        <color indexed="8"/>
      </right>
      <top style="dotted">
        <color indexed="23"/>
      </top>
      <bottom style="thin">
        <color indexed="8"/>
      </bottom>
      <diagonal/>
    </border>
    <border>
      <left/>
      <right style="thin">
        <color indexed="8"/>
      </right>
      <top style="dotted">
        <color indexed="23"/>
      </top>
      <bottom style="dotted">
        <color indexed="23"/>
      </bottom>
      <diagonal/>
    </border>
    <border>
      <left/>
      <right style="thin">
        <color indexed="23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 style="double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/>
      <diagonal/>
    </border>
    <border>
      <left style="dotted">
        <color indexed="22"/>
      </left>
      <right style="thin">
        <color indexed="23"/>
      </right>
      <top style="dotted">
        <color indexed="22"/>
      </top>
      <bottom style="dotted">
        <color indexed="22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double">
        <color indexed="8"/>
      </right>
      <top/>
      <bottom style="double">
        <color indexed="8"/>
      </bottom>
      <diagonal/>
    </border>
    <border>
      <left style="dotted">
        <color indexed="22"/>
      </left>
      <right/>
      <top style="thin">
        <color indexed="23"/>
      </top>
      <bottom style="dotted">
        <color indexed="22"/>
      </bottom>
      <diagonal/>
    </border>
    <border>
      <left style="dotted">
        <color indexed="22"/>
      </left>
      <right/>
      <top style="dotted">
        <color indexed="22"/>
      </top>
      <bottom style="dotted">
        <color indexed="22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/>
      <top/>
      <bottom style="thin">
        <color indexed="23"/>
      </bottom>
      <diagonal/>
    </border>
    <border>
      <left style="double">
        <color indexed="8"/>
      </left>
      <right style="thick">
        <color indexed="8"/>
      </right>
      <top/>
      <bottom/>
      <diagonal/>
    </border>
    <border>
      <left style="thin">
        <color indexed="23"/>
      </left>
      <right/>
      <top style="thin">
        <color indexed="23"/>
      </top>
      <bottom style="thin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dotted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8"/>
      </left>
      <right/>
      <top/>
      <bottom style="double">
        <color indexed="64"/>
      </bottom>
      <diagonal/>
    </border>
    <border>
      <left/>
      <right style="thin">
        <color indexed="8"/>
      </right>
      <top style="thick">
        <color indexed="8"/>
      </top>
      <bottom style="thick">
        <color indexed="8"/>
      </bottom>
      <diagonal/>
    </border>
    <border>
      <left style="dotted">
        <color indexed="8"/>
      </left>
      <right style="thin">
        <color indexed="8"/>
      </right>
      <top style="thin">
        <color indexed="8"/>
      </top>
      <bottom style="dotted">
        <color indexed="8"/>
      </bottom>
      <diagonal/>
    </border>
    <border>
      <left style="dotted">
        <color indexed="8"/>
      </left>
      <right style="thin">
        <color indexed="8"/>
      </right>
      <top style="dotted">
        <color indexed="8"/>
      </top>
      <bottom style="thin">
        <color indexed="8"/>
      </bottom>
      <diagonal/>
    </border>
    <border>
      <left style="dotted">
        <color indexed="8"/>
      </left>
      <right style="thin">
        <color indexed="8"/>
      </right>
      <top style="dotted">
        <color indexed="8"/>
      </top>
      <bottom style="dotted">
        <color indexed="8"/>
      </bottom>
      <diagonal/>
    </border>
    <border>
      <left style="thin">
        <color theme="1"/>
      </left>
      <right style="thin">
        <color indexed="8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8"/>
      </right>
      <top/>
      <bottom style="thin">
        <color theme="1"/>
      </bottom>
      <diagonal/>
    </border>
    <border>
      <left style="thick">
        <color theme="1"/>
      </left>
      <right style="thin">
        <color indexed="8"/>
      </right>
      <top style="thick">
        <color theme="1"/>
      </top>
      <bottom style="thick">
        <color theme="1"/>
      </bottom>
      <diagonal/>
    </border>
    <border>
      <left/>
      <right style="medium">
        <color indexed="64"/>
      </right>
      <top style="thick">
        <color theme="1"/>
      </top>
      <bottom style="thick">
        <color theme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/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theme="1"/>
      </right>
      <top/>
      <bottom/>
      <diagonal/>
    </border>
    <border>
      <left style="thin">
        <color indexed="8"/>
      </left>
      <right style="thin">
        <color theme="1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theme="1"/>
      </right>
      <top style="medium">
        <color indexed="8"/>
      </top>
      <bottom style="thin">
        <color indexed="8"/>
      </bottom>
      <diagonal/>
    </border>
    <border>
      <left style="thin">
        <color indexed="23"/>
      </left>
      <right style="thin">
        <color theme="1"/>
      </right>
      <top style="thin">
        <color indexed="23"/>
      </top>
      <bottom style="thin">
        <color indexed="23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ck">
        <color theme="1"/>
      </left>
      <right style="thick">
        <color theme="1"/>
      </right>
      <top style="thick">
        <color theme="1"/>
      </top>
      <bottom style="thick">
        <color theme="1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</borders>
  <cellStyleXfs count="14">
    <xf numFmtId="0" fontId="0" fillId="0" borderId="0"/>
    <xf numFmtId="43" fontId="3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82" fillId="0" borderId="0"/>
    <xf numFmtId="0" fontId="82" fillId="0" borderId="0"/>
    <xf numFmtId="0" fontId="6" fillId="0" borderId="0"/>
    <xf numFmtId="43" fontId="2" fillId="0" borderId="0" applyFont="0" applyFill="0" applyBorder="0" applyAlignment="0" applyProtection="0"/>
    <xf numFmtId="0" fontId="2" fillId="0" borderId="0"/>
    <xf numFmtId="0" fontId="1" fillId="0" borderId="0"/>
    <xf numFmtId="0" fontId="86" fillId="0" borderId="0"/>
    <xf numFmtId="0" fontId="93" fillId="0" borderId="0" applyNumberFormat="0" applyFill="0" applyBorder="0" applyAlignment="0" applyProtection="0"/>
    <xf numFmtId="0" fontId="86" fillId="0" borderId="0"/>
    <xf numFmtId="43" fontId="2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234">
    <xf numFmtId="0" fontId="0" fillId="0" borderId="0" xfId="0"/>
    <xf numFmtId="0" fontId="29" fillId="0" borderId="2" xfId="0" applyFont="1" applyFill="1" applyBorder="1" applyAlignment="1" applyProtection="1">
      <alignment horizontal="centerContinuous" vertical="center"/>
      <protection locked="0"/>
    </xf>
    <xf numFmtId="0" fontId="19" fillId="0" borderId="3" xfId="0" applyFont="1" applyFill="1" applyBorder="1" applyProtection="1">
      <protection locked="0"/>
    </xf>
    <xf numFmtId="0" fontId="19" fillId="0" borderId="4" xfId="0" applyFont="1" applyFill="1" applyBorder="1" applyAlignment="1" applyProtection="1">
      <alignment horizontal="centerContinuous"/>
      <protection locked="0"/>
    </xf>
    <xf numFmtId="0" fontId="11" fillId="0" borderId="2" xfId="0" applyFont="1" applyFill="1" applyBorder="1" applyProtection="1">
      <protection locked="0"/>
    </xf>
    <xf numFmtId="0" fontId="19" fillId="0" borderId="0" xfId="0" applyFont="1" applyFill="1" applyBorder="1" applyProtection="1">
      <protection locked="0"/>
    </xf>
    <xf numFmtId="0" fontId="27" fillId="0" borderId="2" xfId="0" applyFont="1" applyFill="1" applyBorder="1" applyProtection="1">
      <protection locked="0"/>
    </xf>
    <xf numFmtId="0" fontId="31" fillId="0" borderId="5" xfId="0" applyFont="1" applyFill="1" applyBorder="1" applyAlignment="1" applyProtection="1">
      <alignment horizontal="centerContinuous"/>
      <protection locked="0"/>
    </xf>
    <xf numFmtId="0" fontId="11" fillId="0" borderId="6" xfId="0" applyFont="1" applyFill="1" applyBorder="1" applyProtection="1">
      <protection locked="0"/>
    </xf>
    <xf numFmtId="0" fontId="11" fillId="0" borderId="7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29" fillId="0" borderId="2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Alignment="1" applyProtection="1">
      <alignment horizontal="centerContinuous"/>
      <protection locked="0"/>
    </xf>
    <xf numFmtId="0" fontId="9" fillId="0" borderId="0" xfId="0" applyFont="1" applyFill="1" applyProtection="1">
      <protection locked="0"/>
    </xf>
    <xf numFmtId="0" fontId="5" fillId="0" borderId="0" xfId="0" applyFont="1" applyFill="1" applyAlignment="1" applyProtection="1">
      <alignment horizontal="right"/>
      <protection locked="0"/>
    </xf>
    <xf numFmtId="0" fontId="0" fillId="0" borderId="8" xfId="0" applyFill="1" applyBorder="1" applyProtection="1">
      <protection locked="0"/>
    </xf>
    <xf numFmtId="0" fontId="0" fillId="0" borderId="9" xfId="0" applyFill="1" applyBorder="1" applyProtection="1">
      <protection locked="0"/>
    </xf>
    <xf numFmtId="0" fontId="0" fillId="0" borderId="10" xfId="0" applyFill="1" applyBorder="1" applyProtection="1">
      <protection locked="0"/>
    </xf>
    <xf numFmtId="0" fontId="32" fillId="0" borderId="0" xfId="0" applyFont="1" applyFill="1" applyProtection="1">
      <protection locked="0"/>
    </xf>
    <xf numFmtId="0" fontId="2" fillId="0" borderId="0" xfId="0" applyFont="1" applyFill="1" applyProtection="1">
      <protection locked="0"/>
    </xf>
    <xf numFmtId="0" fontId="16" fillId="0" borderId="0" xfId="0" applyFont="1" applyFill="1" applyProtection="1">
      <protection locked="0"/>
    </xf>
    <xf numFmtId="0" fontId="0" fillId="0" borderId="0" xfId="0" applyFill="1" applyAlignment="1" applyProtection="1">
      <protection locked="0"/>
    </xf>
    <xf numFmtId="0" fontId="9" fillId="0" borderId="0" xfId="0" applyFont="1" applyFill="1" applyAlignment="1" applyProtection="1">
      <protection locked="0"/>
    </xf>
    <xf numFmtId="0" fontId="41" fillId="0" borderId="0" xfId="0" applyFont="1" applyFill="1" applyProtection="1">
      <protection locked="0"/>
    </xf>
    <xf numFmtId="0" fontId="16" fillId="0" borderId="0" xfId="0" applyFont="1" applyFill="1" applyBorder="1" applyAlignment="1" applyProtection="1">
      <alignment horizontal="center"/>
      <protection locked="0"/>
    </xf>
    <xf numFmtId="0" fontId="0" fillId="0" borderId="0" xfId="0" applyFill="1" applyAlignment="1" applyProtection="1">
      <alignment horizontal="left"/>
      <protection locked="0"/>
    </xf>
    <xf numFmtId="0" fontId="16" fillId="0" borderId="0" xfId="0" applyFont="1" applyFill="1" applyBorder="1" applyProtection="1">
      <protection locked="0"/>
    </xf>
    <xf numFmtId="0" fontId="9" fillId="0" borderId="0" xfId="0" applyFont="1" applyFill="1" applyBorder="1" applyAlignment="1" applyProtection="1">
      <alignment horizontal="left"/>
      <protection locked="0"/>
    </xf>
    <xf numFmtId="0" fontId="41" fillId="0" borderId="0" xfId="0" applyFont="1" applyFill="1" applyAlignment="1" applyProtection="1">
      <alignment horizontal="left"/>
      <protection locked="0"/>
    </xf>
    <xf numFmtId="0" fontId="0" fillId="0" borderId="13" xfId="0" applyFill="1" applyBorder="1" applyProtection="1">
      <protection locked="0"/>
    </xf>
    <xf numFmtId="0" fontId="16" fillId="0" borderId="0" xfId="0" applyFont="1" applyFill="1" applyAlignment="1" applyProtection="1">
      <alignment horizontal="center"/>
      <protection locked="0"/>
    </xf>
    <xf numFmtId="0" fontId="9" fillId="0" borderId="0" xfId="0" applyFont="1" applyFill="1" applyAlignment="1" applyProtection="1">
      <alignment horizontal="left"/>
      <protection locked="0"/>
    </xf>
    <xf numFmtId="0" fontId="9" fillId="0" borderId="15" xfId="0" applyFont="1" applyFill="1" applyBorder="1" applyAlignment="1" applyProtection="1">
      <alignment horizontal="center"/>
      <protection locked="0"/>
    </xf>
    <xf numFmtId="0" fontId="9" fillId="0" borderId="16" xfId="0" applyFont="1" applyFill="1" applyBorder="1" applyAlignment="1" applyProtection="1">
      <alignment horizontal="center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15" fillId="0" borderId="0" xfId="0" applyFont="1" applyFill="1" applyBorder="1" applyProtection="1">
      <protection locked="0"/>
    </xf>
    <xf numFmtId="0" fontId="32" fillId="0" borderId="0" xfId="0" applyFont="1" applyFill="1" applyAlignment="1" applyProtection="1">
      <protection locked="0"/>
    </xf>
    <xf numFmtId="0" fontId="2" fillId="0" borderId="0" xfId="0" applyFont="1" applyFill="1" applyAlignment="1" applyProtection="1">
      <protection locked="0"/>
    </xf>
    <xf numFmtId="0" fontId="7" fillId="0" borderId="0" xfId="0" applyFont="1" applyFill="1" applyProtection="1">
      <protection locked="0"/>
    </xf>
    <xf numFmtId="0" fontId="6" fillId="0" borderId="14" xfId="0" applyFont="1" applyFill="1" applyBorder="1" applyProtection="1">
      <protection locked="0"/>
    </xf>
    <xf numFmtId="0" fontId="16" fillId="0" borderId="14" xfId="0" applyFont="1" applyFill="1" applyBorder="1" applyProtection="1">
      <protection locked="0"/>
    </xf>
    <xf numFmtId="0" fontId="16" fillId="0" borderId="8" xfId="0" applyFont="1" applyFill="1" applyBorder="1" applyProtection="1">
      <protection locked="0"/>
    </xf>
    <xf numFmtId="0" fontId="6" fillId="0" borderId="18" xfId="0" applyFont="1" applyFill="1" applyBorder="1" applyAlignment="1" applyProtection="1">
      <alignment horizontal="center"/>
      <protection locked="0"/>
    </xf>
    <xf numFmtId="0" fontId="6" fillId="0" borderId="3" xfId="0" applyFont="1" applyFill="1" applyBorder="1" applyAlignment="1" applyProtection="1">
      <alignment horizontal="center"/>
      <protection locked="0"/>
    </xf>
    <xf numFmtId="0" fontId="16" fillId="0" borderId="19" xfId="0" applyFont="1" applyFill="1" applyBorder="1" applyAlignment="1" applyProtection="1">
      <alignment horizontal="center"/>
      <protection locked="0"/>
    </xf>
    <xf numFmtId="0" fontId="6" fillId="0" borderId="5" xfId="0" applyFont="1" applyFill="1" applyBorder="1" applyAlignment="1" applyProtection="1">
      <alignment horizontal="centerContinuous"/>
      <protection locked="0"/>
    </xf>
    <xf numFmtId="0" fontId="42" fillId="0" borderId="15" xfId="0" quotePrefix="1" applyFont="1" applyFill="1" applyBorder="1" applyAlignment="1" applyProtection="1">
      <alignment horizontal="center"/>
      <protection locked="0"/>
    </xf>
    <xf numFmtId="0" fontId="42" fillId="0" borderId="16" xfId="0" quotePrefix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"/>
      <protection locked="0"/>
    </xf>
    <xf numFmtId="0" fontId="6" fillId="0" borderId="15" xfId="0" applyFont="1" applyFill="1" applyBorder="1" applyAlignment="1" applyProtection="1">
      <alignment horizontal="center"/>
      <protection locked="0"/>
    </xf>
    <xf numFmtId="0" fontId="17" fillId="0" borderId="9" xfId="0" applyFont="1" applyFill="1" applyBorder="1" applyProtection="1">
      <protection locked="0"/>
    </xf>
    <xf numFmtId="0" fontId="16" fillId="0" borderId="9" xfId="0" applyFont="1" applyFill="1" applyBorder="1" applyProtection="1">
      <protection locked="0"/>
    </xf>
    <xf numFmtId="0" fontId="16" fillId="0" borderId="17" xfId="0" applyFont="1" applyFill="1" applyBorder="1" applyProtection="1">
      <protection locked="0"/>
    </xf>
    <xf numFmtId="0" fontId="16" fillId="0" borderId="10" xfId="0" applyFont="1" applyFill="1" applyBorder="1" applyProtection="1">
      <protection locked="0"/>
    </xf>
    <xf numFmtId="2" fontId="9" fillId="0" borderId="0" xfId="0" quotePrefix="1" applyNumberFormat="1" applyFont="1" applyFill="1" applyBorder="1" applyProtection="1">
      <protection locked="0"/>
    </xf>
    <xf numFmtId="0" fontId="19" fillId="0" borderId="0" xfId="0" applyFont="1" applyProtection="1">
      <protection locked="0"/>
    </xf>
    <xf numFmtId="0" fontId="6" fillId="0" borderId="23" xfId="0" applyFont="1" applyFill="1" applyBorder="1" applyAlignment="1" applyProtection="1">
      <alignment horizontal="center"/>
      <protection locked="0"/>
    </xf>
    <xf numFmtId="0" fontId="6" fillId="0" borderId="5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Protection="1">
      <protection locked="0"/>
    </xf>
    <xf numFmtId="0" fontId="16" fillId="0" borderId="24" xfId="0" applyFont="1" applyFill="1" applyBorder="1" applyProtection="1">
      <protection locked="0"/>
    </xf>
    <xf numFmtId="0" fontId="16" fillId="0" borderId="9" xfId="0" applyFont="1" applyFill="1" applyBorder="1" applyAlignment="1" applyProtection="1">
      <alignment horizontal="center"/>
      <protection locked="0"/>
    </xf>
    <xf numFmtId="0" fontId="15" fillId="0" borderId="0" xfId="0" applyFont="1" applyFill="1" applyProtection="1">
      <protection locked="0"/>
    </xf>
    <xf numFmtId="0" fontId="5" fillId="0" borderId="0" xfId="0" applyFont="1" applyFill="1" applyProtection="1">
      <protection locked="0"/>
    </xf>
    <xf numFmtId="0" fontId="41" fillId="0" borderId="0" xfId="0" applyFont="1" applyFill="1" applyBorder="1" applyProtection="1">
      <protection locked="0"/>
    </xf>
    <xf numFmtId="0" fontId="45" fillId="0" borderId="15" xfId="0" quotePrefix="1" applyFont="1" applyFill="1" applyBorder="1" applyAlignment="1" applyProtection="1">
      <alignment horizontal="center"/>
      <protection locked="0"/>
    </xf>
    <xf numFmtId="0" fontId="45" fillId="0" borderId="16" xfId="0" quotePrefix="1" applyFont="1" applyFill="1" applyBorder="1" applyAlignment="1" applyProtection="1">
      <alignment horizontal="center"/>
      <protection locked="0"/>
    </xf>
    <xf numFmtId="0" fontId="9" fillId="0" borderId="25" xfId="0" applyFont="1" applyFill="1" applyBorder="1" applyAlignment="1" applyProtection="1">
      <alignment horizontal="center"/>
      <protection locked="0"/>
    </xf>
    <xf numFmtId="0" fontId="31" fillId="0" borderId="9" xfId="0" applyFont="1" applyFill="1" applyBorder="1" applyProtection="1">
      <protection locked="0"/>
    </xf>
    <xf numFmtId="0" fontId="27" fillId="0" borderId="6" xfId="0" applyFont="1" applyFill="1" applyBorder="1" applyProtection="1">
      <protection locked="0"/>
    </xf>
    <xf numFmtId="0" fontId="20" fillId="0" borderId="26" xfId="0" applyFont="1" applyFill="1" applyBorder="1" applyAlignment="1" applyProtection="1">
      <alignment horizontal="centerContinuous" vertical="center"/>
      <protection locked="0"/>
    </xf>
    <xf numFmtId="0" fontId="20" fillId="0" borderId="27" xfId="0" applyFont="1" applyFill="1" applyBorder="1" applyAlignment="1" applyProtection="1">
      <alignment horizontal="centerContinuous" vertical="center"/>
      <protection locked="0"/>
    </xf>
    <xf numFmtId="0" fontId="25" fillId="0" borderId="0" xfId="0" applyFont="1" applyFill="1" applyProtection="1">
      <protection locked="0"/>
    </xf>
    <xf numFmtId="0" fontId="9" fillId="0" borderId="0" xfId="0" applyFont="1" applyFill="1" applyAlignment="1" applyProtection="1">
      <alignment horizontal="right"/>
      <protection locked="0"/>
    </xf>
    <xf numFmtId="0" fontId="41" fillId="0" borderId="17" xfId="0" applyFont="1" applyFill="1" applyBorder="1" applyProtection="1">
      <protection locked="0"/>
    </xf>
    <xf numFmtId="0" fontId="9" fillId="0" borderId="28" xfId="0" applyFont="1" applyFill="1" applyBorder="1" applyAlignment="1" applyProtection="1">
      <alignment horizontal="center"/>
      <protection locked="0"/>
    </xf>
    <xf numFmtId="0" fontId="19" fillId="0" borderId="0" xfId="0" applyFont="1" applyFill="1" applyBorder="1" applyAlignment="1" applyProtection="1">
      <alignment horizontal="centerContinuous"/>
      <protection locked="0"/>
    </xf>
    <xf numFmtId="2" fontId="41" fillId="0" borderId="17" xfId="0" applyNumberFormat="1" applyFont="1" applyFill="1" applyBorder="1" applyProtection="1">
      <protection locked="0"/>
    </xf>
    <xf numFmtId="2" fontId="16" fillId="0" borderId="17" xfId="0" applyNumberFormat="1" applyFont="1" applyFill="1" applyBorder="1" applyProtection="1">
      <protection locked="0"/>
    </xf>
    <xf numFmtId="0" fontId="9" fillId="0" borderId="0" xfId="0" applyFont="1" applyFill="1" applyAlignment="1" applyProtection="1">
      <alignment horizontal="center"/>
      <protection locked="0"/>
    </xf>
    <xf numFmtId="2" fontId="9" fillId="0" borderId="0" xfId="0" applyNumberFormat="1" applyFont="1" applyFill="1" applyProtection="1">
      <protection locked="0"/>
    </xf>
    <xf numFmtId="2" fontId="41" fillId="0" borderId="0" xfId="0" applyNumberFormat="1" applyFont="1" applyFill="1" applyProtection="1">
      <protection locked="0"/>
    </xf>
    <xf numFmtId="0" fontId="21" fillId="0" borderId="0" xfId="0" applyFont="1" applyFill="1" applyAlignment="1" applyProtection="1">
      <alignment horizontal="right"/>
      <protection locked="0"/>
    </xf>
    <xf numFmtId="2" fontId="0" fillId="0" borderId="0" xfId="0" applyNumberFormat="1" applyFill="1" applyProtection="1">
      <protection locked="0"/>
    </xf>
    <xf numFmtId="0" fontId="16" fillId="0" borderId="0" xfId="0" applyFont="1" applyFill="1" applyAlignment="1" applyProtection="1">
      <alignment horizontal="left"/>
      <protection locked="0"/>
    </xf>
    <xf numFmtId="3" fontId="9" fillId="0" borderId="15" xfId="0" applyNumberFormat="1" applyFont="1" applyFill="1" applyBorder="1" applyProtection="1">
      <protection locked="0"/>
    </xf>
    <xf numFmtId="3" fontId="9" fillId="0" borderId="0" xfId="0" applyNumberFormat="1" applyFont="1" applyFill="1" applyBorder="1" applyProtection="1">
      <protection locked="0"/>
    </xf>
    <xf numFmtId="3" fontId="9" fillId="0" borderId="29" xfId="0" applyNumberFormat="1" applyFont="1" applyFill="1" applyBorder="1" applyAlignment="1" applyProtection="1">
      <alignment horizontal="center"/>
      <protection locked="0"/>
    </xf>
    <xf numFmtId="3" fontId="9" fillId="0" borderId="18" xfId="0" applyNumberFormat="1" applyFont="1" applyFill="1" applyBorder="1" applyAlignment="1" applyProtection="1">
      <alignment horizontal="center"/>
      <protection locked="0"/>
    </xf>
    <xf numFmtId="3" fontId="9" fillId="0" borderId="15" xfId="0" applyNumberFormat="1" applyFont="1" applyFill="1" applyBorder="1" applyAlignment="1" applyProtection="1">
      <alignment horizontal="center"/>
      <protection locked="0"/>
    </xf>
    <xf numFmtId="3" fontId="9" fillId="0" borderId="0" xfId="0" applyNumberFormat="1" applyFont="1" applyFill="1" applyBorder="1" applyAlignment="1" applyProtection="1">
      <alignment horizontal="center"/>
      <protection locked="0"/>
    </xf>
    <xf numFmtId="3" fontId="6" fillId="2" borderId="31" xfId="1" applyNumberFormat="1" applyFont="1" applyFill="1" applyBorder="1" applyAlignment="1" applyProtection="1">
      <alignment horizontal="right"/>
      <protection locked="0"/>
    </xf>
    <xf numFmtId="3" fontId="6" fillId="2" borderId="32" xfId="1" applyNumberFormat="1" applyFont="1" applyFill="1" applyBorder="1" applyAlignment="1" applyProtection="1">
      <alignment horizontal="right"/>
      <protection locked="0"/>
    </xf>
    <xf numFmtId="3" fontId="6" fillId="2" borderId="33" xfId="1" applyNumberFormat="1" applyFont="1" applyFill="1" applyBorder="1" applyAlignment="1" applyProtection="1">
      <alignment horizontal="right"/>
      <protection locked="0"/>
    </xf>
    <xf numFmtId="3" fontId="6" fillId="2" borderId="34" xfId="1" applyNumberFormat="1" applyFont="1" applyFill="1" applyBorder="1" applyAlignment="1" applyProtection="1">
      <alignment horizontal="right"/>
      <protection locked="0"/>
    </xf>
    <xf numFmtId="3" fontId="6" fillId="2" borderId="34" xfId="1" quotePrefix="1" applyNumberFormat="1" applyFont="1" applyFill="1" applyBorder="1" applyAlignment="1" applyProtection="1">
      <alignment horizontal="right"/>
      <protection locked="0"/>
    </xf>
    <xf numFmtId="3" fontId="11" fillId="2" borderId="34" xfId="1" applyNumberFormat="1" applyFont="1" applyFill="1" applyBorder="1" applyAlignment="1" applyProtection="1">
      <alignment horizontal="right"/>
      <protection locked="0"/>
    </xf>
    <xf numFmtId="3" fontId="11" fillId="2" borderId="35" xfId="1" applyNumberFormat="1" applyFont="1" applyFill="1" applyBorder="1" applyAlignment="1" applyProtection="1">
      <alignment horizontal="right"/>
      <protection locked="0"/>
    </xf>
    <xf numFmtId="3" fontId="19" fillId="0" borderId="0" xfId="1" applyNumberFormat="1" applyFont="1" applyFill="1" applyBorder="1" applyAlignment="1" applyProtection="1">
      <alignment horizontal="right"/>
      <protection locked="0"/>
    </xf>
    <xf numFmtId="3" fontId="27" fillId="2" borderId="34" xfId="1" applyNumberFormat="1" applyFont="1" applyFill="1" applyBorder="1" applyAlignment="1" applyProtection="1">
      <alignment horizontal="right"/>
      <protection locked="0"/>
    </xf>
    <xf numFmtId="3" fontId="27" fillId="2" borderId="35" xfId="1" applyNumberFormat="1" applyFont="1" applyFill="1" applyBorder="1" applyAlignment="1" applyProtection="1">
      <alignment horizontal="right"/>
      <protection locked="0"/>
    </xf>
    <xf numFmtId="3" fontId="11" fillId="0" borderId="6" xfId="1" applyNumberFormat="1" applyFont="1" applyFill="1" applyBorder="1" applyAlignment="1" applyProtection="1">
      <alignment horizontal="right"/>
      <protection locked="0"/>
    </xf>
    <xf numFmtId="3" fontId="5" fillId="0" borderId="7" xfId="1" applyNumberFormat="1" applyFont="1" applyFill="1" applyBorder="1" applyAlignment="1" applyProtection="1">
      <alignment horizontal="right"/>
      <protection locked="0"/>
    </xf>
    <xf numFmtId="3" fontId="11" fillId="0" borderId="7" xfId="1" applyNumberFormat="1" applyFont="1" applyFill="1" applyBorder="1" applyAlignment="1" applyProtection="1">
      <alignment horizontal="right"/>
      <protection locked="0"/>
    </xf>
    <xf numFmtId="3" fontId="6" fillId="2" borderId="30" xfId="1" applyNumberFormat="1" applyFont="1" applyFill="1" applyBorder="1" applyAlignment="1" applyProtection="1">
      <protection locked="0"/>
    </xf>
    <xf numFmtId="3" fontId="6" fillId="2" borderId="31" xfId="1" applyNumberFormat="1" applyFont="1" applyFill="1" applyBorder="1" applyAlignment="1" applyProtection="1">
      <protection locked="0"/>
    </xf>
    <xf numFmtId="3" fontId="6" fillId="0" borderId="36" xfId="0" applyNumberFormat="1" applyFont="1" applyFill="1" applyBorder="1" applyAlignment="1" applyProtection="1">
      <protection locked="0"/>
    </xf>
    <xf numFmtId="3" fontId="6" fillId="0" borderId="37" xfId="0" applyNumberFormat="1" applyFont="1" applyFill="1" applyBorder="1" applyAlignment="1" applyProtection="1">
      <protection locked="0"/>
    </xf>
    <xf numFmtId="3" fontId="6" fillId="2" borderId="23" xfId="1" applyNumberFormat="1" applyFont="1" applyFill="1" applyBorder="1" applyAlignment="1" applyProtection="1">
      <protection locked="0"/>
    </xf>
    <xf numFmtId="3" fontId="6" fillId="2" borderId="33" xfId="1" applyNumberFormat="1" applyFont="1" applyFill="1" applyBorder="1" applyAlignment="1" applyProtection="1">
      <protection locked="0"/>
    </xf>
    <xf numFmtId="3" fontId="6" fillId="2" borderId="32" xfId="1" applyNumberFormat="1" applyFont="1" applyFill="1" applyBorder="1" applyAlignment="1" applyProtection="1">
      <protection locked="0"/>
    </xf>
    <xf numFmtId="3" fontId="6" fillId="0" borderId="38" xfId="0" applyNumberFormat="1" applyFont="1" applyFill="1" applyBorder="1" applyAlignment="1" applyProtection="1">
      <protection locked="0"/>
    </xf>
    <xf numFmtId="3" fontId="6" fillId="0" borderId="39" xfId="0" applyNumberFormat="1" applyFont="1" applyFill="1" applyBorder="1" applyAlignment="1" applyProtection="1">
      <protection locked="0"/>
    </xf>
    <xf numFmtId="0" fontId="31" fillId="0" borderId="40" xfId="0" applyFont="1" applyFill="1" applyBorder="1" applyAlignment="1" applyProtection="1">
      <alignment horizontal="centerContinuous"/>
      <protection locked="0"/>
    </xf>
    <xf numFmtId="3" fontId="31" fillId="2" borderId="1" xfId="1" applyNumberFormat="1" applyFont="1" applyFill="1" applyBorder="1" applyAlignment="1" applyProtection="1">
      <alignment horizontal="right"/>
      <protection locked="0"/>
    </xf>
    <xf numFmtId="3" fontId="53" fillId="3" borderId="41" xfId="1" applyNumberFormat="1" applyFont="1" applyFill="1" applyBorder="1" applyAlignment="1" applyProtection="1">
      <alignment horizontal="right"/>
      <protection locked="0"/>
    </xf>
    <xf numFmtId="3" fontId="53" fillId="3" borderId="42" xfId="1" applyNumberFormat="1" applyFont="1" applyFill="1" applyBorder="1" applyAlignment="1" applyProtection="1">
      <alignment horizontal="right"/>
      <protection locked="0"/>
    </xf>
    <xf numFmtId="3" fontId="53" fillId="3" borderId="43" xfId="1" applyNumberFormat="1" applyFont="1" applyFill="1" applyBorder="1" applyAlignment="1" applyProtection="1">
      <alignment horizontal="right"/>
      <protection locked="0"/>
    </xf>
    <xf numFmtId="3" fontId="53" fillId="3" borderId="44" xfId="1" applyNumberFormat="1" applyFont="1" applyFill="1" applyBorder="1" applyAlignment="1" applyProtection="1">
      <alignment horizontal="right"/>
      <protection locked="0"/>
    </xf>
    <xf numFmtId="3" fontId="53" fillId="3" borderId="45" xfId="1" applyNumberFormat="1" applyFont="1" applyFill="1" applyBorder="1" applyAlignment="1" applyProtection="1">
      <alignment horizontal="right"/>
      <protection locked="0"/>
    </xf>
    <xf numFmtId="3" fontId="53" fillId="3" borderId="46" xfId="1" applyNumberFormat="1" applyFont="1" applyFill="1" applyBorder="1" applyAlignment="1" applyProtection="1">
      <alignment horizontal="right"/>
      <protection locked="0"/>
    </xf>
    <xf numFmtId="3" fontId="54" fillId="3" borderId="41" xfId="1" applyNumberFormat="1" applyFont="1" applyFill="1" applyBorder="1" applyAlignment="1" applyProtection="1">
      <alignment horizontal="right"/>
      <protection locked="0"/>
    </xf>
    <xf numFmtId="3" fontId="54" fillId="3" borderId="42" xfId="1" applyNumberFormat="1" applyFont="1" applyFill="1" applyBorder="1" applyAlignment="1" applyProtection="1">
      <alignment horizontal="right"/>
      <protection locked="0"/>
    </xf>
    <xf numFmtId="3" fontId="54" fillId="3" borderId="43" xfId="1" applyNumberFormat="1" applyFont="1" applyFill="1" applyBorder="1" applyAlignment="1" applyProtection="1">
      <alignment horizontal="right"/>
      <protection locked="0"/>
    </xf>
    <xf numFmtId="3" fontId="54" fillId="3" borderId="44" xfId="1" applyNumberFormat="1" applyFont="1" applyFill="1" applyBorder="1" applyAlignment="1" applyProtection="1">
      <alignment horizontal="right"/>
      <protection locked="0"/>
    </xf>
    <xf numFmtId="3" fontId="54" fillId="3" borderId="45" xfId="1" applyNumberFormat="1" applyFont="1" applyFill="1" applyBorder="1" applyAlignment="1" applyProtection="1">
      <alignment horizontal="right"/>
      <protection locked="0"/>
    </xf>
    <xf numFmtId="3" fontId="54" fillId="3" borderId="46" xfId="1" applyNumberFormat="1" applyFont="1" applyFill="1" applyBorder="1" applyAlignment="1" applyProtection="1">
      <alignment horizontal="right"/>
      <protection locked="0"/>
    </xf>
    <xf numFmtId="3" fontId="54" fillId="3" borderId="47" xfId="1" applyNumberFormat="1" applyFont="1" applyFill="1" applyBorder="1" applyAlignment="1" applyProtection="1">
      <alignment horizontal="right"/>
      <protection locked="0"/>
    </xf>
    <xf numFmtId="3" fontId="54" fillId="3" borderId="48" xfId="1" applyNumberFormat="1" applyFont="1" applyFill="1" applyBorder="1" applyAlignment="1" applyProtection="1">
      <alignment horizontal="right"/>
      <protection locked="0"/>
    </xf>
    <xf numFmtId="3" fontId="54" fillId="3" borderId="49" xfId="1" applyNumberFormat="1" applyFont="1" applyFill="1" applyBorder="1" applyAlignment="1" applyProtection="1">
      <alignment horizontal="right"/>
      <protection locked="0"/>
    </xf>
    <xf numFmtId="3" fontId="31" fillId="0" borderId="50" xfId="1" applyNumberFormat="1" applyFont="1" applyFill="1" applyBorder="1" applyAlignment="1" applyProtection="1">
      <alignment horizontal="right"/>
      <protection locked="0"/>
    </xf>
    <xf numFmtId="3" fontId="31" fillId="0" borderId="51" xfId="1" applyNumberFormat="1" applyFont="1" applyFill="1" applyBorder="1" applyAlignment="1" applyProtection="1">
      <alignment horizontal="right"/>
      <protection locked="0"/>
    </xf>
    <xf numFmtId="3" fontId="31" fillId="0" borderId="52" xfId="1" applyNumberFormat="1" applyFont="1" applyFill="1" applyBorder="1" applyAlignment="1" applyProtection="1">
      <alignment horizontal="right"/>
      <protection locked="0"/>
    </xf>
    <xf numFmtId="3" fontId="31" fillId="0" borderId="53" xfId="1" applyNumberFormat="1" applyFont="1" applyFill="1" applyBorder="1" applyAlignment="1" applyProtection="1">
      <alignment horizontal="right"/>
      <protection locked="0"/>
    </xf>
    <xf numFmtId="3" fontId="31" fillId="0" borderId="0" xfId="1" applyNumberFormat="1" applyFont="1" applyFill="1" applyBorder="1" applyAlignment="1" applyProtection="1">
      <alignment horizontal="right"/>
      <protection locked="0"/>
    </xf>
    <xf numFmtId="3" fontId="31" fillId="0" borderId="54" xfId="1" applyNumberFormat="1" applyFont="1" applyFill="1" applyBorder="1" applyAlignment="1" applyProtection="1">
      <alignment horizontal="right"/>
      <protection locked="0"/>
    </xf>
    <xf numFmtId="3" fontId="31" fillId="0" borderId="55" xfId="1" applyNumberFormat="1" applyFont="1" applyFill="1" applyBorder="1" applyAlignment="1" applyProtection="1">
      <alignment horizontal="right"/>
      <protection locked="0"/>
    </xf>
    <xf numFmtId="3" fontId="31" fillId="0" borderId="17" xfId="1" applyNumberFormat="1" applyFont="1" applyFill="1" applyBorder="1" applyAlignment="1" applyProtection="1">
      <alignment horizontal="right"/>
      <protection locked="0"/>
    </xf>
    <xf numFmtId="3" fontId="31" fillId="0" borderId="56" xfId="1" applyNumberFormat="1" applyFont="1" applyFill="1" applyBorder="1" applyAlignment="1" applyProtection="1">
      <alignment horizontal="right"/>
      <protection locked="0"/>
    </xf>
    <xf numFmtId="0" fontId="31" fillId="0" borderId="25" xfId="0" applyFont="1" applyFill="1" applyBorder="1" applyProtection="1">
      <protection locked="0"/>
    </xf>
    <xf numFmtId="0" fontId="19" fillId="0" borderId="53" xfId="0" applyFont="1" applyFill="1" applyBorder="1" applyProtection="1">
      <protection locked="0"/>
    </xf>
    <xf numFmtId="0" fontId="19" fillId="0" borderId="5" xfId="0" applyFont="1" applyFill="1" applyBorder="1" applyAlignment="1" applyProtection="1">
      <alignment horizontal="centerContinuous"/>
      <protection locked="0"/>
    </xf>
    <xf numFmtId="3" fontId="19" fillId="2" borderId="1" xfId="1" applyNumberFormat="1" applyFont="1" applyFill="1" applyBorder="1" applyAlignment="1" applyProtection="1">
      <alignment horizontal="right"/>
      <protection locked="0"/>
    </xf>
    <xf numFmtId="0" fontId="19" fillId="0" borderId="40" xfId="0" applyFont="1" applyFill="1" applyBorder="1" applyAlignment="1" applyProtection="1">
      <alignment horizontal="centerContinuous"/>
      <protection locked="0"/>
    </xf>
    <xf numFmtId="3" fontId="19" fillId="0" borderId="53" xfId="1" applyNumberFormat="1" applyFont="1" applyFill="1" applyBorder="1" applyAlignment="1" applyProtection="1">
      <alignment horizontal="right"/>
      <protection locked="0"/>
    </xf>
    <xf numFmtId="0" fontId="19" fillId="0" borderId="57" xfId="0" applyFont="1" applyFill="1" applyBorder="1" applyAlignment="1" applyProtection="1">
      <alignment horizontal="centerContinuous"/>
      <protection locked="0"/>
    </xf>
    <xf numFmtId="3" fontId="0" fillId="0" borderId="53" xfId="1" applyNumberFormat="1" applyFont="1" applyFill="1" applyBorder="1" applyAlignment="1" applyProtection="1">
      <alignment horizontal="right"/>
      <protection locked="0"/>
    </xf>
    <xf numFmtId="3" fontId="0" fillId="0" borderId="0" xfId="1" applyNumberFormat="1" applyFont="1" applyFill="1" applyBorder="1" applyAlignment="1" applyProtection="1">
      <alignment horizontal="right"/>
      <protection locked="0"/>
    </xf>
    <xf numFmtId="3" fontId="19" fillId="0" borderId="55" xfId="1" applyNumberFormat="1" applyFont="1" applyFill="1" applyBorder="1" applyAlignment="1" applyProtection="1">
      <alignment horizontal="right"/>
      <protection locked="0"/>
    </xf>
    <xf numFmtId="3" fontId="19" fillId="0" borderId="17" xfId="1" applyNumberFormat="1" applyFont="1" applyFill="1" applyBorder="1" applyAlignment="1" applyProtection="1">
      <alignment horizontal="right"/>
      <protection locked="0"/>
    </xf>
    <xf numFmtId="0" fontId="18" fillId="0" borderId="58" xfId="0" applyFont="1" applyFill="1" applyBorder="1" applyAlignment="1" applyProtection="1">
      <alignment horizontal="left"/>
      <protection locked="0"/>
    </xf>
    <xf numFmtId="0" fontId="18" fillId="0" borderId="59" xfId="0" applyFont="1" applyFill="1" applyBorder="1" applyAlignment="1" applyProtection="1">
      <alignment horizontal="left"/>
      <protection locked="0"/>
    </xf>
    <xf numFmtId="0" fontId="19" fillId="0" borderId="60" xfId="0" applyFont="1" applyFill="1" applyBorder="1" applyProtection="1">
      <protection locked="0"/>
    </xf>
    <xf numFmtId="3" fontId="19" fillId="2" borderId="61" xfId="1" applyNumberFormat="1" applyFont="1" applyFill="1" applyBorder="1" applyAlignment="1" applyProtection="1">
      <alignment horizontal="right"/>
      <protection locked="0"/>
    </xf>
    <xf numFmtId="3" fontId="19" fillId="0" borderId="50" xfId="1" applyNumberFormat="1" applyFont="1" applyFill="1" applyBorder="1" applyAlignment="1" applyProtection="1">
      <alignment horizontal="right"/>
      <protection locked="0"/>
    </xf>
    <xf numFmtId="3" fontId="19" fillId="0" borderId="51" xfId="1" applyNumberFormat="1" applyFont="1" applyFill="1" applyBorder="1" applyAlignment="1" applyProtection="1">
      <alignment horizontal="right"/>
      <protection locked="0"/>
    </xf>
    <xf numFmtId="3" fontId="31" fillId="2" borderId="62" xfId="1" applyNumberFormat="1" applyFont="1" applyFill="1" applyBorder="1" applyAlignment="1" applyProtection="1">
      <alignment horizontal="right"/>
      <protection locked="0"/>
    </xf>
    <xf numFmtId="0" fontId="31" fillId="0" borderId="63" xfId="0" applyFont="1" applyFill="1" applyBorder="1" applyAlignment="1" applyProtection="1">
      <alignment horizontal="centerContinuous"/>
      <protection locked="0"/>
    </xf>
    <xf numFmtId="0" fontId="31" fillId="0" borderId="64" xfId="0" applyFont="1" applyFill="1" applyBorder="1" applyAlignment="1" applyProtection="1">
      <alignment horizontal="centerContinuous"/>
      <protection locked="0"/>
    </xf>
    <xf numFmtId="3" fontId="19" fillId="0" borderId="14" xfId="1" applyNumberFormat="1" applyFont="1" applyFill="1" applyBorder="1" applyAlignment="1" applyProtection="1">
      <alignment horizontal="right"/>
      <protection locked="0"/>
    </xf>
    <xf numFmtId="3" fontId="19" fillId="0" borderId="65" xfId="1" applyNumberFormat="1" applyFont="1" applyFill="1" applyBorder="1" applyAlignment="1" applyProtection="1">
      <alignment horizontal="right"/>
      <protection locked="0"/>
    </xf>
    <xf numFmtId="49" fontId="9" fillId="2" borderId="66" xfId="0" applyNumberFormat="1" applyFont="1" applyFill="1" applyBorder="1" applyAlignment="1" applyProtection="1">
      <alignment horizontal="center"/>
      <protection locked="0"/>
    </xf>
    <xf numFmtId="0" fontId="41" fillId="0" borderId="0" xfId="0" applyFont="1" applyFill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Continuous"/>
      <protection locked="0"/>
    </xf>
    <xf numFmtId="0" fontId="7" fillId="0" borderId="0" xfId="0" applyFont="1" applyFill="1" applyAlignment="1" applyProtection="1">
      <alignment horizontal="centerContinuous"/>
      <protection locked="0"/>
    </xf>
    <xf numFmtId="0" fontId="43" fillId="3" borderId="0" xfId="0" applyFont="1" applyFill="1" applyBorder="1" applyAlignment="1" applyProtection="1">
      <protection locked="0"/>
    </xf>
    <xf numFmtId="0" fontId="44" fillId="3" borderId="0" xfId="0" applyFont="1" applyFill="1" applyBorder="1" applyAlignment="1" applyProtection="1">
      <protection locked="0"/>
    </xf>
    <xf numFmtId="0" fontId="23" fillId="0" borderId="0" xfId="0" applyFont="1" applyFill="1" applyAlignment="1" applyProtection="1">
      <alignment horizontal="center"/>
      <protection locked="0"/>
    </xf>
    <xf numFmtId="0" fontId="9" fillId="0" borderId="0" xfId="0" applyFont="1" applyFill="1" applyAlignment="1" applyProtection="1">
      <alignment horizontal="centerContinuous"/>
      <protection locked="0"/>
    </xf>
    <xf numFmtId="0" fontId="24" fillId="0" borderId="0" xfId="0" applyFont="1" applyFill="1" applyAlignment="1" applyProtection="1">
      <alignment horizontal="centerContinuous"/>
      <protection locked="0"/>
    </xf>
    <xf numFmtId="0" fontId="16" fillId="0" borderId="69" xfId="0" applyFont="1" applyFill="1" applyBorder="1" applyAlignment="1" applyProtection="1">
      <alignment horizontal="center"/>
      <protection locked="0"/>
    </xf>
    <xf numFmtId="0" fontId="16" fillId="0" borderId="70" xfId="0" applyFont="1" applyFill="1" applyBorder="1" applyAlignment="1" applyProtection="1">
      <alignment horizontal="center"/>
      <protection locked="0"/>
    </xf>
    <xf numFmtId="0" fontId="16" fillId="0" borderId="70" xfId="0" applyFont="1" applyFill="1" applyBorder="1" applyProtection="1">
      <protection locked="0"/>
    </xf>
    <xf numFmtId="0" fontId="16" fillId="0" borderId="69" xfId="0" applyFont="1" applyFill="1" applyBorder="1" applyAlignment="1" applyProtection="1">
      <alignment horizontal="left"/>
      <protection locked="0"/>
    </xf>
    <xf numFmtId="0" fontId="0" fillId="0" borderId="69" xfId="0" applyFill="1" applyBorder="1" applyProtection="1">
      <protection locked="0"/>
    </xf>
    <xf numFmtId="0" fontId="56" fillId="0" borderId="0" xfId="0" applyFont="1" applyFill="1" applyProtection="1"/>
    <xf numFmtId="0" fontId="7" fillId="0" borderId="0" xfId="0" applyFont="1" applyFill="1" applyAlignment="1" applyProtection="1">
      <alignment horizontal="left"/>
      <protection locked="0"/>
    </xf>
    <xf numFmtId="0" fontId="16" fillId="0" borderId="77" xfId="0" applyFont="1" applyFill="1" applyBorder="1" applyAlignment="1" applyProtection="1">
      <alignment horizontal="center"/>
      <protection locked="0"/>
    </xf>
    <xf numFmtId="0" fontId="6" fillId="0" borderId="14" xfId="0" applyFont="1" applyFill="1" applyBorder="1" applyAlignment="1" applyProtection="1">
      <alignment horizontal="left"/>
      <protection locked="0"/>
    </xf>
    <xf numFmtId="0" fontId="16" fillId="0" borderId="70" xfId="0" applyFont="1" applyFill="1" applyBorder="1" applyAlignment="1" applyProtection="1">
      <alignment horizontal="left"/>
      <protection locked="0"/>
    </xf>
    <xf numFmtId="0" fontId="15" fillId="0" borderId="0" xfId="0" applyFont="1" applyFill="1" applyBorder="1" applyAlignment="1" applyProtection="1">
      <alignment horizontal="left"/>
      <protection locked="0"/>
    </xf>
    <xf numFmtId="0" fontId="18" fillId="0" borderId="0" xfId="0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/>
      <protection locked="0"/>
    </xf>
    <xf numFmtId="0" fontId="27" fillId="0" borderId="79" xfId="0" applyFont="1" applyFill="1" applyBorder="1" applyAlignment="1" applyProtection="1">
      <alignment horizontal="left"/>
      <protection locked="0"/>
    </xf>
    <xf numFmtId="0" fontId="5" fillId="0" borderId="0" xfId="0" applyFont="1" applyFill="1" applyAlignment="1" applyProtection="1">
      <alignment horizontal="left"/>
      <protection locked="0"/>
    </xf>
    <xf numFmtId="0" fontId="16" fillId="0" borderId="80" xfId="0" applyFont="1" applyFill="1" applyBorder="1" applyProtection="1">
      <protection locked="0"/>
    </xf>
    <xf numFmtId="0" fontId="16" fillId="0" borderId="17" xfId="0" applyFont="1" applyFill="1" applyBorder="1" applyAlignment="1" applyProtection="1">
      <alignment horizontal="left"/>
      <protection locked="0"/>
    </xf>
    <xf numFmtId="0" fontId="16" fillId="0" borderId="68" xfId="0" applyFont="1" applyFill="1" applyBorder="1" applyAlignment="1" applyProtection="1">
      <alignment horizontal="center"/>
      <protection locked="0"/>
    </xf>
    <xf numFmtId="0" fontId="16" fillId="0" borderId="0" xfId="0" applyFon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left"/>
      <protection locked="0"/>
    </xf>
    <xf numFmtId="0" fontId="16" fillId="0" borderId="74" xfId="0" applyFont="1" applyFill="1" applyBorder="1" applyAlignment="1" applyProtection="1">
      <alignment horizontal="center"/>
      <protection locked="0"/>
    </xf>
    <xf numFmtId="0" fontId="41" fillId="0" borderId="0" xfId="0" applyFont="1" applyFill="1" applyBorder="1" applyAlignment="1" applyProtection="1">
      <alignment horizontal="left"/>
      <protection locked="0"/>
    </xf>
    <xf numFmtId="0" fontId="31" fillId="0" borderId="0" xfId="0" applyFont="1" applyFill="1" applyBorder="1" applyAlignment="1" applyProtection="1">
      <alignment horizontal="left"/>
      <protection locked="0"/>
    </xf>
    <xf numFmtId="0" fontId="27" fillId="0" borderId="0" xfId="0" applyFont="1" applyFill="1" applyBorder="1" applyAlignment="1" applyProtection="1">
      <alignment horizontal="left"/>
      <protection locked="0"/>
    </xf>
    <xf numFmtId="0" fontId="32" fillId="0" borderId="0" xfId="0" applyFont="1" applyFill="1" applyAlignment="1" applyProtection="1">
      <alignment horizontal="left"/>
      <protection locked="0"/>
    </xf>
    <xf numFmtId="0" fontId="25" fillId="0" borderId="0" xfId="0" applyFont="1" applyFill="1" applyAlignment="1" applyProtection="1">
      <alignment horizontal="left"/>
      <protection locked="0"/>
    </xf>
    <xf numFmtId="0" fontId="47" fillId="0" borderId="0" xfId="0" applyFont="1" applyFill="1" applyBorder="1" applyAlignment="1" applyProtection="1">
      <alignment horizontal="left"/>
      <protection locked="0"/>
    </xf>
    <xf numFmtId="0" fontId="16" fillId="0" borderId="80" xfId="0" applyFont="1" applyFill="1" applyBorder="1" applyAlignment="1" applyProtection="1">
      <alignment horizontal="center"/>
      <protection locked="0"/>
    </xf>
    <xf numFmtId="0" fontId="16" fillId="0" borderId="74" xfId="0" applyFont="1" applyFill="1" applyBorder="1" applyAlignment="1" applyProtection="1">
      <alignment horizontal="left"/>
      <protection locked="0"/>
    </xf>
    <xf numFmtId="0" fontId="41" fillId="0" borderId="17" xfId="0" applyFont="1" applyFill="1" applyBorder="1" applyAlignment="1" applyProtection="1">
      <alignment horizontal="left"/>
      <protection locked="0"/>
    </xf>
    <xf numFmtId="0" fontId="40" fillId="0" borderId="0" xfId="0" applyFont="1" applyFill="1" applyBorder="1" applyAlignment="1" applyProtection="1">
      <alignment horizontal="left"/>
      <protection locked="0"/>
    </xf>
    <xf numFmtId="0" fontId="13" fillId="0" borderId="69" xfId="0" applyFont="1" applyFill="1" applyBorder="1" applyAlignment="1" applyProtection="1">
      <alignment horizontal="center"/>
      <protection locked="0"/>
    </xf>
    <xf numFmtId="0" fontId="13" fillId="0" borderId="69" xfId="0" applyFont="1" applyFill="1" applyBorder="1" applyProtection="1">
      <protection locked="0"/>
    </xf>
    <xf numFmtId="0" fontId="19" fillId="0" borderId="69" xfId="0" applyFont="1" applyFill="1" applyBorder="1" applyProtection="1">
      <protection locked="0"/>
    </xf>
    <xf numFmtId="0" fontId="13" fillId="0" borderId="74" xfId="0" applyFont="1" applyFill="1" applyBorder="1" applyProtection="1">
      <protection locked="0"/>
    </xf>
    <xf numFmtId="3" fontId="6" fillId="0" borderId="15" xfId="0" applyNumberFormat="1" applyFont="1" applyFill="1" applyBorder="1" applyAlignment="1" applyProtection="1">
      <protection locked="0"/>
    </xf>
    <xf numFmtId="3" fontId="6" fillId="0" borderId="0" xfId="0" applyNumberFormat="1" applyFont="1" applyFill="1" applyBorder="1" applyAlignment="1" applyProtection="1">
      <protection locked="0"/>
    </xf>
    <xf numFmtId="3" fontId="6" fillId="0" borderId="29" xfId="0" applyNumberFormat="1" applyFont="1" applyFill="1" applyBorder="1" applyAlignment="1" applyProtection="1">
      <protection locked="0"/>
    </xf>
    <xf numFmtId="3" fontId="6" fillId="0" borderId="18" xfId="0" applyNumberFormat="1" applyFont="1" applyFill="1" applyBorder="1" applyAlignment="1" applyProtection="1">
      <protection locked="0"/>
    </xf>
    <xf numFmtId="3" fontId="6" fillId="0" borderId="73" xfId="0" applyNumberFormat="1" applyFont="1" applyFill="1" applyBorder="1" applyAlignment="1" applyProtection="1">
      <protection locked="0"/>
    </xf>
    <xf numFmtId="3" fontId="6" fillId="0" borderId="67" xfId="0" applyNumberFormat="1" applyFont="1" applyFill="1" applyBorder="1" applyAlignment="1" applyProtection="1">
      <protection locked="0"/>
    </xf>
    <xf numFmtId="10" fontId="0" fillId="0" borderId="0" xfId="2" applyNumberFormat="1" applyFont="1" applyFill="1" applyProtection="1">
      <protection locked="0"/>
    </xf>
    <xf numFmtId="0" fontId="66" fillId="0" borderId="9" xfId="0" applyFont="1" applyFill="1" applyBorder="1" applyProtection="1">
      <protection locked="0"/>
    </xf>
    <xf numFmtId="0" fontId="66" fillId="0" borderId="10" xfId="0" applyFont="1" applyFill="1" applyBorder="1" applyProtection="1">
      <protection locked="0"/>
    </xf>
    <xf numFmtId="0" fontId="58" fillId="0" borderId="0" xfId="0" applyFont="1" applyFill="1" applyProtection="1">
      <protection locked="0"/>
    </xf>
    <xf numFmtId="3" fontId="58" fillId="2" borderId="33" xfId="1" applyNumberFormat="1" applyFont="1" applyFill="1" applyBorder="1" applyAlignment="1" applyProtection="1">
      <alignment horizontal="right"/>
      <protection locked="0"/>
    </xf>
    <xf numFmtId="0" fontId="58" fillId="0" borderId="17" xfId="0" applyFont="1" applyFill="1" applyBorder="1" applyProtection="1">
      <protection locked="0"/>
    </xf>
    <xf numFmtId="0" fontId="58" fillId="0" borderId="5" xfId="0" applyFont="1" applyFill="1" applyBorder="1" applyProtection="1">
      <protection locked="0"/>
    </xf>
    <xf numFmtId="0" fontId="59" fillId="2" borderId="15" xfId="0" quotePrefix="1" applyFont="1" applyFill="1" applyBorder="1" applyAlignment="1" applyProtection="1">
      <alignment horizontal="center"/>
      <protection locked="0"/>
    </xf>
    <xf numFmtId="0" fontId="58" fillId="0" borderId="89" xfId="0" applyFont="1" applyFill="1" applyBorder="1" applyProtection="1">
      <protection locked="0"/>
    </xf>
    <xf numFmtId="0" fontId="58" fillId="0" borderId="32" xfId="0" applyFont="1" applyFill="1" applyBorder="1" applyProtection="1">
      <protection locked="0"/>
    </xf>
    <xf numFmtId="0" fontId="58" fillId="0" borderId="90" xfId="0" applyFont="1" applyFill="1" applyBorder="1" applyProtection="1">
      <protection locked="0"/>
    </xf>
    <xf numFmtId="0" fontId="62" fillId="0" borderId="0" xfId="0" applyFont="1" applyFill="1" applyProtection="1">
      <protection locked="0"/>
    </xf>
    <xf numFmtId="3" fontId="58" fillId="0" borderId="0" xfId="1" applyNumberFormat="1" applyFont="1" applyFill="1" applyAlignment="1" applyProtection="1">
      <alignment horizontal="right"/>
      <protection locked="0"/>
    </xf>
    <xf numFmtId="3" fontId="58" fillId="0" borderId="90" xfId="1" applyNumberFormat="1" applyFont="1" applyFill="1" applyBorder="1" applyAlignment="1" applyProtection="1">
      <alignment horizontal="right"/>
      <protection locked="0"/>
    </xf>
    <xf numFmtId="0" fontId="60" fillId="0" borderId="0" xfId="0" applyFont="1" applyFill="1" applyProtection="1">
      <protection locked="0"/>
    </xf>
    <xf numFmtId="3" fontId="58" fillId="0" borderId="37" xfId="1" applyNumberFormat="1" applyFont="1" applyFill="1" applyBorder="1" applyAlignment="1" applyProtection="1">
      <alignment horizontal="right"/>
      <protection locked="0"/>
    </xf>
    <xf numFmtId="0" fontId="58" fillId="0" borderId="67" xfId="0" applyFont="1" applyFill="1" applyBorder="1" applyProtection="1">
      <protection locked="0"/>
    </xf>
    <xf numFmtId="3" fontId="58" fillId="0" borderId="67" xfId="1" applyNumberFormat="1" applyFont="1" applyFill="1" applyBorder="1" applyAlignment="1" applyProtection="1">
      <alignment horizontal="right"/>
      <protection locked="0"/>
    </xf>
    <xf numFmtId="0" fontId="63" fillId="0" borderId="0" xfId="0" applyFont="1" applyFill="1" applyProtection="1"/>
    <xf numFmtId="0" fontId="68" fillId="0" borderId="0" xfId="0" applyFont="1" applyAlignment="1" applyProtection="1">
      <alignment horizontal="center"/>
    </xf>
    <xf numFmtId="0" fontId="72" fillId="0" borderId="0" xfId="0" applyFont="1" applyFill="1" applyAlignment="1" applyProtection="1">
      <alignment horizontal="left"/>
    </xf>
    <xf numFmtId="0" fontId="72" fillId="0" borderId="0" xfId="0" quotePrefix="1" applyFont="1" applyFill="1" applyAlignment="1" applyProtection="1">
      <alignment horizontal="left"/>
    </xf>
    <xf numFmtId="0" fontId="31" fillId="0" borderId="0" xfId="0" applyFont="1" applyFill="1" applyProtection="1">
      <protection locked="0"/>
    </xf>
    <xf numFmtId="0" fontId="71" fillId="0" borderId="0" xfId="0" applyFont="1" applyFill="1" applyAlignment="1" applyProtection="1">
      <alignment horizontal="left"/>
    </xf>
    <xf numFmtId="0" fontId="48" fillId="0" borderId="75" xfId="0" applyFont="1" applyFill="1" applyBorder="1" applyProtection="1"/>
    <xf numFmtId="0" fontId="48" fillId="0" borderId="20" xfId="0" applyFont="1" applyFill="1" applyBorder="1" applyProtection="1"/>
    <xf numFmtId="0" fontId="0" fillId="0" borderId="11" xfId="0" applyFill="1" applyBorder="1" applyProtection="1"/>
    <xf numFmtId="0" fontId="48" fillId="0" borderId="13" xfId="0" applyFont="1" applyFill="1" applyBorder="1" applyProtection="1"/>
    <xf numFmtId="0" fontId="0" fillId="0" borderId="0" xfId="0" applyFill="1" applyBorder="1" applyProtection="1"/>
    <xf numFmtId="0" fontId="0" fillId="0" borderId="12" xfId="0" applyFill="1" applyBorder="1" applyProtection="1"/>
    <xf numFmtId="0" fontId="9" fillId="0" borderId="0" xfId="0" applyFont="1" applyFill="1" applyBorder="1" applyProtection="1"/>
    <xf numFmtId="164" fontId="9" fillId="0" borderId="0" xfId="1" applyNumberFormat="1" applyFont="1" applyFill="1" applyBorder="1" applyAlignment="1" applyProtection="1">
      <alignment horizontal="right"/>
    </xf>
    <xf numFmtId="0" fontId="9" fillId="0" borderId="12" xfId="0" applyFont="1" applyFill="1" applyBorder="1" applyProtection="1"/>
    <xf numFmtId="0" fontId="9" fillId="0" borderId="21" xfId="0" applyFont="1" applyFill="1" applyBorder="1" applyProtection="1"/>
    <xf numFmtId="164" fontId="9" fillId="0" borderId="21" xfId="1" applyNumberFormat="1" applyFont="1" applyFill="1" applyBorder="1" applyAlignment="1" applyProtection="1">
      <alignment horizontal="right"/>
    </xf>
    <xf numFmtId="0" fontId="9" fillId="0" borderId="22" xfId="0" applyFont="1" applyFill="1" applyBorder="1" applyProtection="1"/>
    <xf numFmtId="0" fontId="49" fillId="0" borderId="13" xfId="0" applyFont="1" applyBorder="1" applyAlignment="1" applyProtection="1">
      <alignment wrapText="1"/>
    </xf>
    <xf numFmtId="0" fontId="49" fillId="0" borderId="76" xfId="0" applyFont="1" applyBorder="1" applyAlignment="1" applyProtection="1">
      <alignment wrapText="1"/>
    </xf>
    <xf numFmtId="0" fontId="16" fillId="0" borderId="0" xfId="0" applyFont="1" applyProtection="1">
      <protection locked="0"/>
    </xf>
    <xf numFmtId="0" fontId="16" fillId="0" borderId="74" xfId="0" applyFont="1" applyBorder="1" applyProtection="1">
      <protection locked="0"/>
    </xf>
    <xf numFmtId="0" fontId="2" fillId="0" borderId="0" xfId="0" applyFont="1" applyFill="1" applyAlignment="1" applyProtection="1">
      <alignment horizontal="left"/>
      <protection locked="0"/>
    </xf>
    <xf numFmtId="0" fontId="78" fillId="0" borderId="85" xfId="0" applyFont="1" applyFill="1" applyBorder="1" applyAlignment="1" applyProtection="1">
      <alignment vertical="center"/>
      <protection locked="0"/>
    </xf>
    <xf numFmtId="0" fontId="50" fillId="0" borderId="0" xfId="0" applyFont="1" applyFill="1" applyAlignment="1" applyProtection="1">
      <alignment horizontal="left"/>
      <protection locked="0"/>
    </xf>
    <xf numFmtId="0" fontId="50" fillId="0" borderId="0" xfId="0" applyFont="1" applyFill="1" applyAlignment="1" applyProtection="1">
      <alignment horizontal="center"/>
      <protection locked="0"/>
    </xf>
    <xf numFmtId="3" fontId="31" fillId="4" borderId="52" xfId="1" applyNumberFormat="1" applyFont="1" applyFill="1" applyBorder="1" applyAlignment="1" applyProtection="1">
      <alignment horizontal="right"/>
    </xf>
    <xf numFmtId="3" fontId="6" fillId="2" borderId="99" xfId="1" applyNumberFormat="1" applyFont="1" applyFill="1" applyBorder="1" applyAlignment="1" applyProtection="1">
      <protection locked="0"/>
    </xf>
    <xf numFmtId="3" fontId="6" fillId="2" borderId="99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Fill="1" applyBorder="1" applyAlignment="1" applyProtection="1">
      <alignment horizontal="left"/>
    </xf>
    <xf numFmtId="0" fontId="6" fillId="0" borderId="1" xfId="0" applyFont="1" applyFill="1" applyBorder="1" applyAlignment="1" applyProtection="1">
      <alignment horizontal="left"/>
    </xf>
    <xf numFmtId="3" fontId="2" fillId="2" borderId="1" xfId="1" applyNumberFormat="1" applyFont="1" applyFill="1" applyBorder="1" applyAlignment="1" applyProtection="1">
      <alignment horizontal="right"/>
      <protection locked="0"/>
    </xf>
    <xf numFmtId="0" fontId="6" fillId="0" borderId="58" xfId="0" applyFont="1" applyFill="1" applyBorder="1" applyAlignment="1" applyProtection="1">
      <alignment horizontal="left"/>
    </xf>
    <xf numFmtId="0" fontId="6" fillId="0" borderId="78" xfId="0" applyFont="1" applyFill="1" applyBorder="1" applyAlignment="1" applyProtection="1">
      <alignment horizontal="left"/>
    </xf>
    <xf numFmtId="0" fontId="55" fillId="0" borderId="0" xfId="0" applyFont="1" applyFill="1" applyProtection="1"/>
    <xf numFmtId="0" fontId="16" fillId="0" borderId="0" xfId="0" applyFont="1" applyFill="1" applyProtection="1"/>
    <xf numFmtId="0" fontId="0" fillId="0" borderId="0" xfId="0" applyFill="1" applyAlignment="1" applyProtection="1">
      <alignment horizontal="left"/>
    </xf>
    <xf numFmtId="0" fontId="5" fillId="0" borderId="0" xfId="0" applyFont="1" applyFill="1" applyAlignment="1" applyProtection="1"/>
    <xf numFmtId="0" fontId="10" fillId="0" borderId="0" xfId="0" applyFont="1" applyFill="1" applyProtection="1"/>
    <xf numFmtId="0" fontId="9" fillId="0" borderId="0" xfId="0" applyFont="1" applyFill="1" applyAlignment="1" applyProtection="1">
      <alignment horizontal="left"/>
    </xf>
    <xf numFmtId="0" fontId="11" fillId="0" borderId="0" xfId="0" applyFont="1" applyFill="1" applyAlignment="1" applyProtection="1"/>
    <xf numFmtId="0" fontId="9" fillId="0" borderId="0" xfId="0" applyFont="1" applyFill="1" applyProtection="1"/>
    <xf numFmtId="0" fontId="16" fillId="0" borderId="68" xfId="0" applyFont="1" applyFill="1" applyBorder="1" applyProtection="1"/>
    <xf numFmtId="0" fontId="9" fillId="0" borderId="68" xfId="0" applyFont="1" applyFill="1" applyBorder="1" applyAlignment="1" applyProtection="1">
      <alignment horizontal="left"/>
    </xf>
    <xf numFmtId="0" fontId="9" fillId="0" borderId="14" xfId="0" applyFont="1" applyFill="1" applyBorder="1" applyAlignment="1" applyProtection="1"/>
    <xf numFmtId="0" fontId="9" fillId="0" borderId="14" xfId="0" applyFont="1" applyFill="1" applyBorder="1" applyProtection="1"/>
    <xf numFmtId="0" fontId="16" fillId="0" borderId="69" xfId="0" applyFont="1" applyFill="1" applyBorder="1" applyAlignment="1" applyProtection="1">
      <alignment horizontal="center"/>
    </xf>
    <xf numFmtId="0" fontId="9" fillId="0" borderId="69" xfId="0" applyFont="1" applyFill="1" applyBorder="1" applyAlignment="1" applyProtection="1">
      <alignment horizontal="left"/>
    </xf>
    <xf numFmtId="0" fontId="9" fillId="0" borderId="15" xfId="0" applyFont="1" applyFill="1" applyBorder="1" applyProtection="1"/>
    <xf numFmtId="0" fontId="16" fillId="0" borderId="70" xfId="0" applyFont="1" applyFill="1" applyBorder="1" applyAlignment="1" applyProtection="1">
      <alignment horizontal="center"/>
    </xf>
    <xf numFmtId="0" fontId="16" fillId="0" borderId="69" xfId="0" applyFont="1" applyBorder="1" applyAlignment="1" applyProtection="1">
      <alignment horizontal="center"/>
    </xf>
    <xf numFmtId="0" fontId="9" fillId="0" borderId="15" xfId="0" applyFont="1" applyFill="1" applyBorder="1" applyAlignment="1" applyProtection="1">
      <alignment horizontal="center"/>
    </xf>
    <xf numFmtId="0" fontId="16" fillId="0" borderId="69" xfId="0" applyFont="1" applyBorder="1" applyAlignment="1" applyProtection="1">
      <alignment horizontal="left"/>
    </xf>
    <xf numFmtId="14" fontId="9" fillId="0" borderId="0" xfId="0" applyNumberFormat="1" applyFont="1" applyFill="1" applyAlignment="1" applyProtection="1">
      <alignment horizontal="left"/>
    </xf>
    <xf numFmtId="0" fontId="0" fillId="0" borderId="0" xfId="0" applyFill="1" applyAlignment="1" applyProtection="1"/>
    <xf numFmtId="0" fontId="6" fillId="0" borderId="15" xfId="0" applyFont="1" applyFill="1" applyBorder="1" applyProtection="1"/>
    <xf numFmtId="0" fontId="50" fillId="0" borderId="90" xfId="0" applyFont="1" applyFill="1" applyBorder="1" applyAlignment="1" applyProtection="1">
      <alignment horizontal="left"/>
    </xf>
    <xf numFmtId="0" fontId="9" fillId="0" borderId="71" xfId="0" applyFont="1" applyFill="1" applyBorder="1" applyAlignment="1" applyProtection="1"/>
    <xf numFmtId="0" fontId="9" fillId="0" borderId="71" xfId="0" applyFont="1" applyFill="1" applyBorder="1" applyProtection="1"/>
    <xf numFmtId="0" fontId="16" fillId="0" borderId="70" xfId="0" applyFont="1" applyFill="1" applyBorder="1" applyProtection="1"/>
    <xf numFmtId="0" fontId="50" fillId="0" borderId="69" xfId="0" applyFont="1" applyFill="1" applyBorder="1" applyAlignment="1" applyProtection="1">
      <alignment horizontal="left"/>
    </xf>
    <xf numFmtId="0" fontId="14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horizontal="center"/>
    </xf>
    <xf numFmtId="0" fontId="16" fillId="0" borderId="69" xfId="0" applyFont="1" applyFill="1" applyBorder="1" applyAlignment="1" applyProtection="1">
      <alignment horizontal="left"/>
    </xf>
    <xf numFmtId="0" fontId="9" fillId="0" borderId="105" xfId="0" applyFont="1" applyFill="1" applyBorder="1" applyAlignment="1" applyProtection="1"/>
    <xf numFmtId="0" fontId="9" fillId="0" borderId="106" xfId="0" applyFont="1" applyFill="1" applyBorder="1" applyAlignment="1" applyProtection="1">
      <alignment horizontal="center"/>
    </xf>
    <xf numFmtId="0" fontId="9" fillId="0" borderId="104" xfId="0" applyFont="1" applyFill="1" applyBorder="1" applyAlignment="1" applyProtection="1"/>
    <xf numFmtId="0" fontId="9" fillId="0" borderId="32" xfId="0" applyFont="1" applyFill="1" applyBorder="1" applyAlignment="1" applyProtection="1">
      <alignment horizontal="center"/>
    </xf>
    <xf numFmtId="0" fontId="9" fillId="0" borderId="103" xfId="0" applyFont="1" applyFill="1" applyBorder="1" applyAlignment="1" applyProtection="1"/>
    <xf numFmtId="0" fontId="9" fillId="0" borderId="33" xfId="0" applyFont="1" applyFill="1" applyBorder="1" applyAlignment="1" applyProtection="1">
      <alignment horizontal="center"/>
    </xf>
    <xf numFmtId="0" fontId="9" fillId="0" borderId="72" xfId="0" applyFont="1" applyFill="1" applyBorder="1" applyAlignment="1" applyProtection="1"/>
    <xf numFmtId="0" fontId="9" fillId="0" borderId="72" xfId="0" applyFont="1" applyFill="1" applyBorder="1" applyProtection="1"/>
    <xf numFmtId="0" fontId="0" fillId="0" borderId="71" xfId="0" applyFill="1" applyBorder="1" applyAlignment="1" applyProtection="1"/>
    <xf numFmtId="0" fontId="0" fillId="0" borderId="71" xfId="0" applyFill="1" applyBorder="1" applyProtection="1"/>
    <xf numFmtId="0" fontId="14" fillId="0" borderId="5" xfId="0" applyFont="1" applyFill="1" applyBorder="1" applyProtection="1"/>
    <xf numFmtId="0" fontId="14" fillId="0" borderId="30" xfId="0" applyFont="1" applyFill="1" applyBorder="1" applyAlignment="1" applyProtection="1"/>
    <xf numFmtId="0" fontId="15" fillId="0" borderId="31" xfId="0" applyFont="1" applyFill="1" applyBorder="1" applyProtection="1"/>
    <xf numFmtId="0" fontId="15" fillId="0" borderId="5" xfId="0" applyFont="1" applyFill="1" applyBorder="1" applyAlignment="1" applyProtection="1"/>
    <xf numFmtId="0" fontId="15" fillId="0" borderId="5" xfId="0" applyFont="1" applyFill="1" applyBorder="1" applyProtection="1"/>
    <xf numFmtId="0" fontId="9" fillId="0" borderId="33" xfId="0" applyFont="1" applyFill="1" applyBorder="1" applyAlignment="1" applyProtection="1"/>
    <xf numFmtId="0" fontId="17" fillId="5" borderId="69" xfId="0" applyFont="1" applyFill="1" applyBorder="1" applyAlignment="1" applyProtection="1">
      <alignment horizontal="left"/>
    </xf>
    <xf numFmtId="0" fontId="15" fillId="0" borderId="100" xfId="0" applyFont="1" applyFill="1" applyBorder="1" applyAlignment="1" applyProtection="1"/>
    <xf numFmtId="0" fontId="15" fillId="0" borderId="101" xfId="0" applyFont="1" applyFill="1" applyBorder="1" applyAlignment="1" applyProtection="1"/>
    <xf numFmtId="0" fontId="15" fillId="0" borderId="102" xfId="0" applyFont="1" applyFill="1" applyBorder="1" applyAlignment="1" applyProtection="1"/>
    <xf numFmtId="0" fontId="0" fillId="0" borderId="0" xfId="0" applyFill="1" applyBorder="1" applyAlignment="1" applyProtection="1"/>
    <xf numFmtId="0" fontId="0" fillId="0" borderId="15" xfId="0" applyFill="1" applyBorder="1" applyProtection="1"/>
    <xf numFmtId="0" fontId="0" fillId="0" borderId="67" xfId="0" applyFill="1" applyBorder="1" applyAlignment="1" applyProtection="1"/>
    <xf numFmtId="0" fontId="0" fillId="0" borderId="73" xfId="0" applyFill="1" applyBorder="1" applyProtection="1"/>
    <xf numFmtId="0" fontId="14" fillId="0" borderId="33" xfId="0" applyFont="1" applyFill="1" applyBorder="1" applyAlignment="1" applyProtection="1"/>
    <xf numFmtId="0" fontId="17" fillId="5" borderId="94" xfId="0" applyFont="1" applyFill="1" applyBorder="1" applyAlignment="1" applyProtection="1">
      <alignment horizontal="left"/>
    </xf>
    <xf numFmtId="0" fontId="0" fillId="0" borderId="72" xfId="0" applyFill="1" applyBorder="1" applyAlignment="1" applyProtection="1"/>
    <xf numFmtId="0" fontId="0" fillId="0" borderId="72" xfId="0" applyFill="1" applyBorder="1" applyAlignment="1" applyProtection="1">
      <alignment horizontal="center"/>
    </xf>
    <xf numFmtId="0" fontId="9" fillId="0" borderId="71" xfId="0" applyFont="1" applyFill="1" applyBorder="1" applyAlignment="1" applyProtection="1">
      <alignment horizontal="center"/>
    </xf>
    <xf numFmtId="0" fontId="9" fillId="0" borderId="27" xfId="0" applyFont="1" applyFill="1" applyBorder="1" applyAlignment="1" applyProtection="1">
      <alignment horizontal="center"/>
    </xf>
    <xf numFmtId="0" fontId="13" fillId="0" borderId="0" xfId="0" applyFont="1" applyFill="1" applyAlignment="1" applyProtection="1"/>
    <xf numFmtId="49" fontId="73" fillId="0" borderId="0" xfId="0" applyNumberFormat="1" applyFont="1" applyFill="1" applyAlignment="1" applyProtection="1"/>
    <xf numFmtId="0" fontId="16" fillId="0" borderId="74" xfId="0" applyFont="1" applyFill="1" applyBorder="1" applyProtection="1"/>
    <xf numFmtId="0" fontId="9" fillId="0" borderId="74" xfId="0" applyFont="1" applyFill="1" applyBorder="1" applyAlignment="1" applyProtection="1">
      <alignment horizontal="left"/>
    </xf>
    <xf numFmtId="0" fontId="13" fillId="0" borderId="93" xfId="0" applyFont="1" applyFill="1" applyBorder="1" applyAlignment="1" applyProtection="1"/>
    <xf numFmtId="0" fontId="9" fillId="0" borderId="17" xfId="0" applyFont="1" applyFill="1" applyBorder="1" applyProtection="1"/>
    <xf numFmtId="0" fontId="0" fillId="0" borderId="0" xfId="0" applyFill="1" applyProtection="1"/>
    <xf numFmtId="0" fontId="16" fillId="0" borderId="0" xfId="0" applyFont="1" applyFill="1" applyAlignment="1" applyProtection="1">
      <alignment horizontal="center"/>
    </xf>
    <xf numFmtId="0" fontId="16" fillId="0" borderId="0" xfId="0" applyFont="1" applyProtection="1"/>
    <xf numFmtId="0" fontId="16" fillId="0" borderId="77" xfId="0" applyFont="1" applyFill="1" applyBorder="1" applyAlignment="1" applyProtection="1">
      <alignment horizontal="center"/>
    </xf>
    <xf numFmtId="0" fontId="16" fillId="0" borderId="68" xfId="0" applyFont="1" applyBorder="1" applyProtection="1"/>
    <xf numFmtId="0" fontId="16" fillId="0" borderId="69" xfId="0" applyFont="1" applyBorder="1" applyProtection="1"/>
    <xf numFmtId="0" fontId="16" fillId="0" borderId="98" xfId="0" applyFont="1" applyFill="1" applyBorder="1" applyAlignment="1" applyProtection="1">
      <alignment horizontal="left"/>
    </xf>
    <xf numFmtId="0" fontId="16" fillId="0" borderId="70" xfId="0" applyFont="1" applyFill="1" applyBorder="1" applyAlignment="1" applyProtection="1">
      <alignment horizontal="left"/>
    </xf>
    <xf numFmtId="0" fontId="17" fillId="5" borderId="94" xfId="0" applyFont="1" applyFill="1" applyBorder="1" applyProtection="1"/>
    <xf numFmtId="0" fontId="16" fillId="0" borderId="0" xfId="0" applyFont="1" applyFill="1" applyAlignment="1" applyProtection="1">
      <alignment horizontal="left"/>
    </xf>
    <xf numFmtId="0" fontId="10" fillId="0" borderId="0" xfId="0" applyFont="1" applyFill="1" applyAlignment="1" applyProtection="1">
      <alignment horizontal="left"/>
    </xf>
    <xf numFmtId="0" fontId="58" fillId="0" borderId="0" xfId="0" applyFont="1" applyFill="1" applyProtection="1"/>
    <xf numFmtId="0" fontId="7" fillId="0" borderId="0" xfId="0" applyFont="1" applyFill="1" applyAlignment="1" applyProtection="1">
      <alignment horizontal="left"/>
    </xf>
    <xf numFmtId="0" fontId="7" fillId="0" borderId="0" xfId="0" applyFont="1" applyFill="1" applyProtection="1"/>
    <xf numFmtId="0" fontId="6" fillId="0" borderId="14" xfId="0" applyFont="1" applyFill="1" applyBorder="1" applyAlignment="1" applyProtection="1">
      <alignment horizontal="left"/>
    </xf>
    <xf numFmtId="0" fontId="6" fillId="0" borderId="14" xfId="0" applyFont="1" applyFill="1" applyBorder="1" applyProtection="1"/>
    <xf numFmtId="0" fontId="16" fillId="0" borderId="14" xfId="0" applyFont="1" applyFill="1" applyBorder="1" applyProtection="1"/>
    <xf numFmtId="0" fontId="6" fillId="0" borderId="29" xfId="0" applyFont="1" applyFill="1" applyBorder="1" applyAlignment="1" applyProtection="1">
      <alignment horizontal="center"/>
    </xf>
    <xf numFmtId="0" fontId="6" fillId="0" borderId="18" xfId="0" applyFont="1" applyFill="1" applyBorder="1" applyAlignment="1" applyProtection="1">
      <alignment horizontal="center"/>
    </xf>
    <xf numFmtId="0" fontId="9" fillId="0" borderId="16" xfId="0" applyFont="1" applyFill="1" applyBorder="1" applyAlignment="1" applyProtection="1">
      <alignment horizontal="center" vertical="center"/>
    </xf>
    <xf numFmtId="0" fontId="58" fillId="0" borderId="16" xfId="0" applyFont="1" applyFill="1" applyBorder="1" applyAlignment="1" applyProtection="1">
      <alignment horizontal="center" vertical="center"/>
    </xf>
    <xf numFmtId="0" fontId="42" fillId="0" borderId="15" xfId="0" quotePrefix="1" applyFont="1" applyFill="1" applyBorder="1" applyAlignment="1" applyProtection="1">
      <alignment horizontal="center"/>
    </xf>
    <xf numFmtId="0" fontId="6" fillId="0" borderId="15" xfId="0" applyFont="1" applyFill="1" applyBorder="1" applyAlignment="1" applyProtection="1">
      <alignment horizontal="center"/>
    </xf>
    <xf numFmtId="0" fontId="0" fillId="0" borderId="14" xfId="0" applyFill="1" applyBorder="1" applyProtection="1"/>
    <xf numFmtId="0" fontId="12" fillId="0" borderId="15" xfId="0" applyFont="1" applyFill="1" applyBorder="1" applyAlignment="1" applyProtection="1">
      <alignment horizontal="centerContinuous" vertical="center"/>
    </xf>
    <xf numFmtId="0" fontId="9" fillId="0" borderId="0" xfId="0" applyFont="1" applyFill="1" applyAlignment="1" applyProtection="1">
      <alignment horizontal="centerContinuous" vertical="center"/>
    </xf>
    <xf numFmtId="0" fontId="9" fillId="0" borderId="0" xfId="0" applyFont="1" applyFill="1" applyAlignment="1" applyProtection="1">
      <alignment horizontal="centerContinuous"/>
    </xf>
    <xf numFmtId="0" fontId="40" fillId="0" borderId="16" xfId="0" applyFont="1" applyFill="1" applyBorder="1" applyAlignment="1" applyProtection="1">
      <alignment horizontal="center"/>
    </xf>
    <xf numFmtId="0" fontId="13" fillId="0" borderId="16" xfId="0" applyFont="1" applyFill="1" applyBorder="1" applyAlignment="1" applyProtection="1">
      <alignment horizontal="center"/>
    </xf>
    <xf numFmtId="0" fontId="5" fillId="0" borderId="79" xfId="0" applyFont="1" applyFill="1" applyBorder="1" applyAlignment="1" applyProtection="1">
      <alignment horizontal="left"/>
    </xf>
    <xf numFmtId="0" fontId="15" fillId="0" borderId="0" xfId="0" applyFont="1" applyFill="1" applyBorder="1" applyAlignment="1" applyProtection="1">
      <alignment horizontal="left"/>
    </xf>
    <xf numFmtId="0" fontId="6" fillId="0" borderId="50" xfId="0" applyFont="1" applyFill="1" applyBorder="1" applyAlignment="1" applyProtection="1">
      <alignment horizontal="left"/>
    </xf>
    <xf numFmtId="0" fontId="6" fillId="0" borderId="81" xfId="0" applyFont="1" applyFill="1" applyBorder="1" applyAlignment="1" applyProtection="1">
      <alignment horizontal="left"/>
    </xf>
    <xf numFmtId="0" fontId="6" fillId="0" borderId="82" xfId="0" applyFont="1" applyFill="1" applyBorder="1" applyAlignment="1" applyProtection="1">
      <alignment horizontal="left"/>
    </xf>
    <xf numFmtId="0" fontId="6" fillId="0" borderId="59" xfId="0" applyFont="1" applyFill="1" applyBorder="1" applyAlignment="1" applyProtection="1">
      <alignment horizontal="left"/>
    </xf>
    <xf numFmtId="0" fontId="27" fillId="0" borderId="79" xfId="0" applyFont="1" applyFill="1" applyBorder="1" applyAlignment="1" applyProtection="1">
      <alignment horizontal="left"/>
    </xf>
    <xf numFmtId="0" fontId="15" fillId="0" borderId="0" xfId="0" applyFont="1" applyFill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1" fillId="0" borderId="0" xfId="0" applyFont="1" applyFill="1" applyProtection="1"/>
    <xf numFmtId="0" fontId="0" fillId="0" borderId="20" xfId="0" applyFill="1" applyBorder="1" applyProtection="1"/>
    <xf numFmtId="0" fontId="49" fillId="0" borderId="13" xfId="0" applyFont="1" applyBorder="1" applyAlignment="1" applyProtection="1">
      <alignment horizontal="left" wrapText="1"/>
    </xf>
    <xf numFmtId="164" fontId="9" fillId="0" borderId="0" xfId="1" quotePrefix="1" applyNumberFormat="1" applyFont="1" applyFill="1" applyBorder="1" applyAlignment="1" applyProtection="1">
      <alignment horizontal="right"/>
    </xf>
    <xf numFmtId="0" fontId="79" fillId="0" borderId="13" xfId="0" applyFont="1" applyBorder="1" applyProtection="1"/>
    <xf numFmtId="0" fontId="49" fillId="0" borderId="76" xfId="0" applyFont="1" applyBorder="1" applyAlignment="1" applyProtection="1">
      <alignment horizontal="left" wrapText="1"/>
    </xf>
    <xf numFmtId="0" fontId="0" fillId="0" borderId="21" xfId="0" applyFill="1" applyBorder="1" applyProtection="1"/>
    <xf numFmtId="0" fontId="0" fillId="0" borderId="22" xfId="0" applyFill="1" applyBorder="1" applyProtection="1"/>
    <xf numFmtId="0" fontId="48" fillId="0" borderId="75" xfId="0" applyFont="1" applyFill="1" applyBorder="1" applyAlignment="1" applyProtection="1">
      <alignment vertical="top"/>
    </xf>
    <xf numFmtId="2" fontId="9" fillId="0" borderId="0" xfId="0" quotePrefix="1" applyNumberFormat="1" applyFont="1" applyFill="1" applyBorder="1" applyProtection="1"/>
    <xf numFmtId="0" fontId="16" fillId="0" borderId="68" xfId="0" applyFont="1" applyFill="1" applyBorder="1" applyAlignment="1" applyProtection="1">
      <alignment horizontal="center"/>
    </xf>
    <xf numFmtId="0" fontId="50" fillId="0" borderId="69" xfId="0" applyFont="1" applyFill="1" applyBorder="1" applyAlignment="1" applyProtection="1">
      <alignment horizontal="center"/>
    </xf>
    <xf numFmtId="0" fontId="16" fillId="0" borderId="80" xfId="0" applyFont="1" applyFill="1" applyBorder="1" applyProtection="1"/>
    <xf numFmtId="0" fontId="16" fillId="0" borderId="74" xfId="0" applyFont="1" applyFill="1" applyBorder="1" applyAlignment="1" applyProtection="1">
      <alignment horizontal="center"/>
    </xf>
    <xf numFmtId="0" fontId="16" fillId="0" borderId="8" xfId="0" applyFont="1" applyFill="1" applyBorder="1" applyProtection="1"/>
    <xf numFmtId="0" fontId="6" fillId="0" borderId="23" xfId="0" applyFont="1" applyFill="1" applyBorder="1" applyAlignment="1" applyProtection="1">
      <alignment horizontal="center"/>
    </xf>
    <xf numFmtId="0" fontId="16" fillId="0" borderId="19" xfId="0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center"/>
    </xf>
    <xf numFmtId="0" fontId="16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center"/>
    </xf>
    <xf numFmtId="0" fontId="16" fillId="0" borderId="0" xfId="0" applyFont="1" applyFill="1" applyBorder="1" applyProtection="1"/>
    <xf numFmtId="0" fontId="5" fillId="0" borderId="0" xfId="0" applyFont="1" applyFill="1" applyAlignment="1" applyProtection="1">
      <alignment horizontal="left"/>
    </xf>
    <xf numFmtId="0" fontId="16" fillId="0" borderId="0" xfId="0" applyFont="1" applyFill="1" applyBorder="1" applyAlignment="1" applyProtection="1">
      <alignment horizontal="center"/>
    </xf>
    <xf numFmtId="0" fontId="16" fillId="0" borderId="68" xfId="0" applyFont="1" applyFill="1" applyBorder="1" applyAlignment="1" applyProtection="1">
      <alignment horizontal="left"/>
    </xf>
    <xf numFmtId="0" fontId="17" fillId="5" borderId="96" xfId="0" applyFont="1" applyFill="1" applyBorder="1" applyAlignment="1" applyProtection="1">
      <alignment horizontal="left"/>
    </xf>
    <xf numFmtId="0" fontId="17" fillId="5" borderId="97" xfId="0" applyFont="1" applyFill="1" applyBorder="1" applyAlignment="1" applyProtection="1">
      <alignment horizontal="left"/>
    </xf>
    <xf numFmtId="0" fontId="20" fillId="0" borderId="26" xfId="0" applyFont="1" applyFill="1" applyBorder="1" applyAlignment="1" applyProtection="1">
      <alignment horizontal="left" vertical="center"/>
    </xf>
    <xf numFmtId="0" fontId="20" fillId="0" borderId="26" xfId="0" applyFont="1" applyFill="1" applyBorder="1" applyAlignment="1" applyProtection="1">
      <alignment horizontal="centerContinuous" vertical="center"/>
    </xf>
    <xf numFmtId="0" fontId="20" fillId="0" borderId="27" xfId="0" applyFont="1" applyFill="1" applyBorder="1" applyAlignment="1" applyProtection="1">
      <alignment horizontal="centerContinuous" vertical="center"/>
    </xf>
    <xf numFmtId="0" fontId="18" fillId="0" borderId="65" xfId="0" applyFont="1" applyFill="1" applyBorder="1" applyAlignment="1" applyProtection="1">
      <alignment horizontal="left"/>
    </xf>
    <xf numFmtId="0" fontId="27" fillId="0" borderId="83" xfId="0" applyFont="1" applyFill="1" applyBorder="1" applyAlignment="1" applyProtection="1">
      <alignment horizontal="left"/>
    </xf>
    <xf numFmtId="0" fontId="31" fillId="0" borderId="50" xfId="0" applyFont="1" applyFill="1" applyBorder="1" applyAlignment="1" applyProtection="1">
      <alignment horizontal="left"/>
    </xf>
    <xf numFmtId="0" fontId="53" fillId="0" borderId="0" xfId="0" applyFont="1" applyFill="1" applyBorder="1" applyAlignment="1" applyProtection="1">
      <alignment horizontal="left"/>
    </xf>
    <xf numFmtId="0" fontId="31" fillId="0" borderId="78" xfId="0" applyFont="1" applyFill="1" applyBorder="1" applyAlignment="1" applyProtection="1">
      <alignment horizontal="left"/>
    </xf>
    <xf numFmtId="0" fontId="54" fillId="0" borderId="0" xfId="0" applyFont="1" applyFill="1" applyBorder="1" applyAlignment="1" applyProtection="1">
      <alignment horizontal="left"/>
    </xf>
    <xf numFmtId="0" fontId="31" fillId="0" borderId="0" xfId="0" applyFont="1" applyFill="1" applyBorder="1" applyAlignment="1" applyProtection="1">
      <alignment horizontal="left"/>
    </xf>
    <xf numFmtId="0" fontId="27" fillId="0" borderId="0" xfId="0" applyFont="1" applyFill="1" applyBorder="1" applyAlignment="1" applyProtection="1">
      <alignment horizontal="left"/>
    </xf>
    <xf numFmtId="0" fontId="32" fillId="0" borderId="0" xfId="0" applyFont="1" applyFill="1" applyAlignment="1" applyProtection="1">
      <alignment horizontal="left"/>
    </xf>
    <xf numFmtId="0" fontId="31" fillId="0" borderId="84" xfId="0" applyFont="1" applyFill="1" applyBorder="1" applyAlignment="1" applyProtection="1">
      <alignment horizontal="left"/>
    </xf>
    <xf numFmtId="3" fontId="31" fillId="4" borderId="1" xfId="1" applyNumberFormat="1" applyFont="1" applyFill="1" applyBorder="1" applyAlignment="1" applyProtection="1">
      <alignment horizontal="right"/>
    </xf>
    <xf numFmtId="2" fontId="0" fillId="0" borderId="0" xfId="0" applyNumberFormat="1" applyFill="1" applyBorder="1" applyProtection="1"/>
    <xf numFmtId="164" fontId="9" fillId="0" borderId="21" xfId="1" quotePrefix="1" applyNumberFormat="1" applyFont="1" applyFill="1" applyBorder="1" applyAlignment="1" applyProtection="1">
      <alignment horizontal="right"/>
    </xf>
    <xf numFmtId="0" fontId="16" fillId="0" borderId="13" xfId="0" applyFont="1" applyBorder="1" applyProtection="1"/>
    <xf numFmtId="0" fontId="41" fillId="0" borderId="0" xfId="0" applyFont="1" applyFill="1" applyAlignment="1" applyProtection="1">
      <alignment horizontal="left"/>
    </xf>
    <xf numFmtId="0" fontId="5" fillId="0" borderId="0" xfId="0" applyFont="1" applyFill="1" applyProtection="1"/>
    <xf numFmtId="0" fontId="6" fillId="0" borderId="3" xfId="0" applyFont="1" applyFill="1" applyBorder="1" applyAlignment="1" applyProtection="1">
      <alignment horizontal="center"/>
    </xf>
    <xf numFmtId="0" fontId="20" fillId="0" borderId="87" xfId="0" applyFont="1" applyFill="1" applyBorder="1" applyAlignment="1" applyProtection="1">
      <alignment horizontal="left" vertical="center"/>
    </xf>
    <xf numFmtId="0" fontId="27" fillId="0" borderId="6" xfId="0" applyFont="1" applyFill="1" applyBorder="1" applyAlignment="1" applyProtection="1">
      <alignment horizontal="left"/>
    </xf>
    <xf numFmtId="0" fontId="5" fillId="0" borderId="7" xfId="0" applyFont="1" applyFill="1" applyBorder="1" applyAlignment="1" applyProtection="1">
      <alignment horizontal="left"/>
    </xf>
    <xf numFmtId="0" fontId="31" fillId="0" borderId="86" xfId="0" applyFont="1" applyFill="1" applyBorder="1" applyAlignment="1" applyProtection="1">
      <alignment horizontal="left"/>
    </xf>
    <xf numFmtId="2" fontId="16" fillId="0" borderId="17" xfId="0" applyNumberFormat="1" applyFont="1" applyFill="1" applyBorder="1" applyProtection="1"/>
    <xf numFmtId="0" fontId="0" fillId="0" borderId="17" xfId="0" applyFill="1" applyBorder="1" applyAlignment="1" applyProtection="1">
      <alignment horizontal="left"/>
    </xf>
    <xf numFmtId="2" fontId="0" fillId="0" borderId="17" xfId="0" applyNumberFormat="1" applyFill="1" applyBorder="1" applyProtection="1"/>
    <xf numFmtId="0" fontId="0" fillId="0" borderId="0" xfId="0" applyFill="1" applyBorder="1" applyAlignment="1" applyProtection="1">
      <alignment horizontal="left"/>
    </xf>
    <xf numFmtId="0" fontId="45" fillId="0" borderId="15" xfId="0" quotePrefix="1" applyFont="1" applyFill="1" applyBorder="1" applyAlignment="1" applyProtection="1">
      <alignment horizontal="center"/>
    </xf>
    <xf numFmtId="0" fontId="45" fillId="0" borderId="16" xfId="0" quotePrefix="1" applyFont="1" applyFill="1" applyBorder="1" applyAlignment="1" applyProtection="1">
      <alignment horizontal="center"/>
    </xf>
    <xf numFmtId="0" fontId="5" fillId="0" borderId="0" xfId="0" applyFont="1" applyFill="1" applyAlignment="1" applyProtection="1">
      <alignment vertical="center"/>
    </xf>
    <xf numFmtId="0" fontId="10" fillId="0" borderId="0" xfId="0" applyFont="1" applyFill="1" applyAlignment="1" applyProtection="1">
      <alignment vertical="center"/>
    </xf>
    <xf numFmtId="0" fontId="9" fillId="0" borderId="68" xfId="0" applyFont="1" applyFill="1" applyBorder="1" applyProtection="1"/>
    <xf numFmtId="0" fontId="9" fillId="0" borderId="69" xfId="0" applyFont="1" applyFill="1" applyBorder="1" applyAlignment="1" applyProtection="1">
      <alignment horizontal="center"/>
    </xf>
    <xf numFmtId="0" fontId="58" fillId="0" borderId="0" xfId="0" applyFont="1" applyFill="1" applyAlignment="1" applyProtection="1">
      <alignment horizontal="left"/>
    </xf>
    <xf numFmtId="0" fontId="61" fillId="0" borderId="15" xfId="0" applyFont="1" applyFill="1" applyBorder="1" applyAlignment="1" applyProtection="1">
      <alignment horizontal="centerContinuous" vertical="center"/>
    </xf>
    <xf numFmtId="0" fontId="58" fillId="0" borderId="0" xfId="0" applyFont="1" applyFill="1" applyAlignment="1" applyProtection="1">
      <alignment horizontal="centerContinuous" vertical="center"/>
    </xf>
    <xf numFmtId="0" fontId="58" fillId="0" borderId="0" xfId="0" applyFont="1" applyFill="1" applyAlignment="1" applyProtection="1">
      <alignment horizontal="centerContinuous"/>
    </xf>
    <xf numFmtId="0" fontId="58" fillId="0" borderId="0" xfId="0" applyFont="1" applyFill="1" applyAlignment="1" applyProtection="1"/>
    <xf numFmtId="0" fontId="58" fillId="0" borderId="5" xfId="0" applyFont="1" applyFill="1" applyBorder="1" applyProtection="1"/>
    <xf numFmtId="14" fontId="58" fillId="0" borderId="0" xfId="0" applyNumberFormat="1" applyFont="1" applyFill="1" applyAlignment="1" applyProtection="1">
      <alignment horizontal="left"/>
    </xf>
    <xf numFmtId="0" fontId="22" fillId="0" borderId="69" xfId="0" applyFont="1" applyFill="1" applyBorder="1" applyAlignment="1" applyProtection="1">
      <alignment horizontal="center"/>
    </xf>
    <xf numFmtId="0" fontId="58" fillId="0" borderId="37" xfId="0" applyFont="1" applyFill="1" applyBorder="1" applyProtection="1"/>
    <xf numFmtId="0" fontId="58" fillId="0" borderId="90" xfId="0" applyFont="1" applyFill="1" applyBorder="1" applyProtection="1"/>
    <xf numFmtId="0" fontId="13" fillId="0" borderId="69" xfId="0" applyFont="1" applyFill="1" applyBorder="1" applyAlignment="1" applyProtection="1">
      <alignment horizontal="center"/>
    </xf>
    <xf numFmtId="0" fontId="62" fillId="0" borderId="0" xfId="0" applyFont="1" applyFill="1" applyProtection="1"/>
    <xf numFmtId="0" fontId="59" fillId="0" borderId="0" xfId="0" applyFont="1" applyFill="1" applyProtection="1"/>
    <xf numFmtId="0" fontId="6" fillId="0" borderId="92" xfId="0" applyFont="1" applyFill="1" applyBorder="1" applyProtection="1"/>
    <xf numFmtId="0" fontId="48" fillId="0" borderId="88" xfId="0" applyFont="1" applyFill="1" applyBorder="1" applyProtection="1"/>
    <xf numFmtId="0" fontId="80" fillId="0" borderId="0" xfId="0" applyFont="1" applyFill="1" applyAlignment="1" applyProtection="1">
      <alignment horizontal="right"/>
    </xf>
    <xf numFmtId="0" fontId="69" fillId="0" borderId="0" xfId="0" applyFont="1" applyFill="1" applyProtection="1"/>
    <xf numFmtId="0" fontId="70" fillId="0" borderId="0" xfId="0" applyFont="1" applyFill="1" applyAlignment="1" applyProtection="1">
      <alignment horizontal="right" vertical="top"/>
    </xf>
    <xf numFmtId="0" fontId="28" fillId="0" borderId="0" xfId="0" applyFont="1" applyFill="1" applyAlignment="1" applyProtection="1">
      <alignment horizontal="right" vertical="top"/>
    </xf>
    <xf numFmtId="0" fontId="41" fillId="0" borderId="0" xfId="0" applyFont="1" applyFill="1" applyAlignment="1" applyProtection="1">
      <alignment horizontal="right"/>
    </xf>
    <xf numFmtId="0" fontId="41" fillId="0" borderId="0" xfId="0" applyFont="1" applyFill="1" applyAlignment="1" applyProtection="1">
      <alignment horizontal="center"/>
    </xf>
    <xf numFmtId="0" fontId="4" fillId="0" borderId="0" xfId="0" applyFont="1" applyFill="1" applyAlignment="1" applyProtection="1">
      <alignment horizontal="centerContinuous"/>
    </xf>
    <xf numFmtId="0" fontId="5" fillId="0" borderId="0" xfId="0" applyFont="1" applyFill="1" applyAlignment="1" applyProtection="1">
      <alignment horizontal="centerContinuous"/>
    </xf>
    <xf numFmtId="0" fontId="6" fillId="0" borderId="0" xfId="0" applyFont="1" applyFill="1" applyAlignment="1" applyProtection="1">
      <alignment horizontal="centerContinuous"/>
    </xf>
    <xf numFmtId="0" fontId="64" fillId="0" borderId="0" xfId="0" applyFont="1" applyFill="1" applyProtection="1"/>
    <xf numFmtId="0" fontId="30" fillId="0" borderId="0" xfId="0" applyFont="1" applyFill="1" applyAlignment="1" applyProtection="1">
      <alignment horizontal="centerContinuous"/>
    </xf>
    <xf numFmtId="0" fontId="26" fillId="0" borderId="0" xfId="0" applyFont="1" applyFill="1" applyAlignment="1" applyProtection="1">
      <alignment horizontal="centerContinuous"/>
    </xf>
    <xf numFmtId="0" fontId="26" fillId="0" borderId="0" xfId="0" applyFont="1" applyFill="1" applyBorder="1" applyAlignment="1" applyProtection="1">
      <alignment horizontal="centerContinuous"/>
    </xf>
    <xf numFmtId="0" fontId="5" fillId="0" borderId="0" xfId="0" applyFont="1" applyFill="1" applyBorder="1" applyAlignment="1" applyProtection="1">
      <alignment horizontal="centerContinuous"/>
    </xf>
    <xf numFmtId="0" fontId="6" fillId="0" borderId="0" xfId="0" applyFont="1" applyFill="1" applyBorder="1" applyAlignment="1" applyProtection="1">
      <alignment horizontal="centerContinuous"/>
    </xf>
    <xf numFmtId="0" fontId="26" fillId="0" borderId="67" xfId="0" applyFont="1" applyFill="1" applyBorder="1" applyAlignment="1" applyProtection="1">
      <alignment horizontal="centerContinuous"/>
    </xf>
    <xf numFmtId="0" fontId="5" fillId="0" borderId="67" xfId="0" applyFont="1" applyFill="1" applyBorder="1" applyAlignment="1" applyProtection="1">
      <alignment horizontal="centerContinuous"/>
    </xf>
    <xf numFmtId="0" fontId="6" fillId="0" borderId="67" xfId="0" applyFont="1" applyFill="1" applyBorder="1" applyAlignment="1" applyProtection="1">
      <alignment horizontal="centerContinuous"/>
    </xf>
    <xf numFmtId="0" fontId="64" fillId="0" borderId="0" xfId="0" applyFont="1" applyFill="1" applyAlignment="1" applyProtection="1">
      <alignment horizontal="center"/>
    </xf>
    <xf numFmtId="0" fontId="76" fillId="0" borderId="0" xfId="0" applyFont="1" applyFill="1" applyAlignment="1" applyProtection="1">
      <alignment horizontal="centerContinuous"/>
    </xf>
    <xf numFmtId="0" fontId="67" fillId="0" borderId="0" xfId="0" applyFont="1" applyFill="1" applyProtection="1"/>
    <xf numFmtId="0" fontId="51" fillId="0" borderId="0" xfId="0" applyFont="1" applyAlignment="1" applyProtection="1">
      <alignment horizontal="center"/>
    </xf>
    <xf numFmtId="0" fontId="38" fillId="0" borderId="0" xfId="0" applyFont="1" applyFill="1" applyProtection="1"/>
    <xf numFmtId="0" fontId="39" fillId="0" borderId="0" xfId="0" applyFont="1" applyFill="1" applyProtection="1"/>
    <xf numFmtId="0" fontId="8" fillId="0" borderId="0" xfId="0" applyFont="1" applyFill="1" applyProtection="1"/>
    <xf numFmtId="0" fontId="6" fillId="0" borderId="0" xfId="0" applyFont="1" applyFill="1" applyProtection="1"/>
    <xf numFmtId="0" fontId="9" fillId="0" borderId="0" xfId="0" applyFont="1" applyFill="1" applyAlignment="1" applyProtection="1">
      <alignment horizontal="center"/>
    </xf>
    <xf numFmtId="0" fontId="65" fillId="0" borderId="0" xfId="0" applyFont="1" applyFill="1" applyProtection="1"/>
    <xf numFmtId="0" fontId="52" fillId="0" borderId="0" xfId="0" applyFont="1" applyFill="1" applyProtection="1"/>
    <xf numFmtId="0" fontId="6" fillId="0" borderId="0" xfId="0" applyFont="1" applyFill="1" applyAlignment="1" applyProtection="1">
      <alignment horizontal="left"/>
    </xf>
    <xf numFmtId="0" fontId="50" fillId="0" borderId="69" xfId="0" applyFont="1" applyFill="1" applyBorder="1" applyAlignment="1" applyProtection="1">
      <alignment horizontal="left"/>
      <protection locked="0"/>
    </xf>
    <xf numFmtId="0" fontId="43" fillId="3" borderId="0" xfId="0" applyFont="1" applyFill="1" applyBorder="1" applyAlignment="1" applyProtection="1"/>
    <xf numFmtId="14" fontId="44" fillId="3" borderId="0" xfId="0" applyNumberFormat="1" applyFont="1" applyFill="1" applyBorder="1" applyAlignment="1" applyProtection="1"/>
    <xf numFmtId="0" fontId="44" fillId="3" borderId="0" xfId="0" applyFont="1" applyFill="1" applyBorder="1" applyAlignment="1" applyProtection="1"/>
    <xf numFmtId="0" fontId="6" fillId="0" borderId="0" xfId="5"/>
    <xf numFmtId="0" fontId="6" fillId="0" borderId="0" xfId="5" applyAlignment="1">
      <alignment wrapText="1"/>
    </xf>
    <xf numFmtId="0" fontId="2" fillId="0" borderId="0" xfId="7"/>
    <xf numFmtId="49" fontId="2" fillId="0" borderId="0" xfId="7" applyNumberFormat="1"/>
    <xf numFmtId="0" fontId="2" fillId="12" borderId="0" xfId="7" applyFont="1" applyFill="1"/>
    <xf numFmtId="0" fontId="1" fillId="0" borderId="0" xfId="8"/>
    <xf numFmtId="0" fontId="1" fillId="0" borderId="0" xfId="8" applyAlignment="1">
      <alignment wrapText="1"/>
    </xf>
    <xf numFmtId="0" fontId="2" fillId="12" borderId="0" xfId="7" applyNumberFormat="1" applyFont="1" applyFill="1"/>
    <xf numFmtId="49" fontId="2" fillId="12" borderId="0" xfId="7" applyNumberFormat="1" applyFont="1" applyFill="1"/>
    <xf numFmtId="0" fontId="2" fillId="12" borderId="0" xfId="7" applyFill="1"/>
    <xf numFmtId="0" fontId="2" fillId="13" borderId="0" xfId="7" applyFont="1" applyFill="1"/>
    <xf numFmtId="49" fontId="2" fillId="12" borderId="0" xfId="7" applyNumberFormat="1" applyFill="1"/>
    <xf numFmtId="0" fontId="2" fillId="0" borderId="0" xfId="7" applyFont="1"/>
    <xf numFmtId="49" fontId="2" fillId="0" borderId="0" xfId="7" applyNumberFormat="1" applyFont="1"/>
    <xf numFmtId="0" fontId="2" fillId="12" borderId="0" xfId="7" quotePrefix="1" applyFont="1" applyFill="1"/>
    <xf numFmtId="0" fontId="0" fillId="0" borderId="0" xfId="7" applyFont="1"/>
    <xf numFmtId="0" fontId="55" fillId="0" borderId="0" xfId="0" applyFont="1" applyFill="1" applyProtection="1">
      <protection locked="0"/>
    </xf>
    <xf numFmtId="0" fontId="17" fillId="5" borderId="141" xfId="0" applyFont="1" applyFill="1" applyBorder="1" applyAlignment="1" applyProtection="1">
      <alignment horizontal="left"/>
    </xf>
    <xf numFmtId="0" fontId="16" fillId="0" borderId="142" xfId="0" applyFont="1" applyFill="1" applyBorder="1" applyAlignment="1" applyProtection="1">
      <alignment horizontal="left"/>
    </xf>
    <xf numFmtId="0" fontId="16" fillId="0" borderId="19" xfId="0" applyFont="1" applyFill="1" applyBorder="1" applyAlignment="1" applyProtection="1">
      <alignment horizontal="left"/>
    </xf>
    <xf numFmtId="0" fontId="50" fillId="0" borderId="19" xfId="0" applyFont="1" applyFill="1" applyBorder="1" applyAlignment="1" applyProtection="1">
      <alignment horizontal="center"/>
    </xf>
    <xf numFmtId="0" fontId="16" fillId="0" borderId="19" xfId="0" applyFont="1" applyBorder="1" applyProtection="1"/>
    <xf numFmtId="0" fontId="16" fillId="0" borderId="143" xfId="0" applyFont="1" applyFill="1" applyBorder="1" applyAlignment="1" applyProtection="1">
      <alignment horizontal="left"/>
      <protection locked="0"/>
    </xf>
    <xf numFmtId="0" fontId="2" fillId="12" borderId="0" xfId="7" applyNumberFormat="1" applyFont="1" applyFill="1" applyAlignment="1">
      <alignment horizontal="left"/>
    </xf>
    <xf numFmtId="49" fontId="5" fillId="6" borderId="0" xfId="3" applyNumberFormat="1" applyFont="1" applyFill="1" applyBorder="1" applyAlignment="1" applyProtection="1">
      <alignment horizontal="left" vertical="center"/>
    </xf>
    <xf numFmtId="49" fontId="16" fillId="6" borderId="0" xfId="3" applyNumberFormat="1" applyFont="1" applyFill="1" applyBorder="1" applyAlignment="1" applyProtection="1">
      <alignment horizontal="left" vertical="center"/>
    </xf>
    <xf numFmtId="49" fontId="17" fillId="6" borderId="0" xfId="4" applyNumberFormat="1" applyFont="1" applyFill="1" applyBorder="1" applyAlignment="1" applyProtection="1">
      <alignment horizontal="left" vertical="center"/>
    </xf>
    <xf numFmtId="49" fontId="16" fillId="6" borderId="0" xfId="4" applyNumberFormat="1" applyFont="1" applyFill="1" applyBorder="1" applyAlignment="1" applyProtection="1">
      <alignment horizontal="left" vertical="center"/>
    </xf>
    <xf numFmtId="49" fontId="16" fillId="6" borderId="0" xfId="3" applyNumberFormat="1" applyFont="1" applyFill="1" applyBorder="1" applyAlignment="1" applyProtection="1">
      <alignment horizontal="left" vertical="center" wrapText="1"/>
    </xf>
    <xf numFmtId="0" fontId="16" fillId="6" borderId="0" xfId="5" applyFont="1" applyFill="1" applyAlignment="1" applyProtection="1">
      <alignment vertical="center"/>
    </xf>
    <xf numFmtId="0" fontId="6" fillId="0" borderId="0" xfId="5" applyProtection="1"/>
    <xf numFmtId="49" fontId="16" fillId="0" borderId="107" xfId="4" applyNumberFormat="1" applyFont="1" applyFill="1" applyBorder="1" applyAlignment="1" applyProtection="1">
      <alignment horizontal="left" vertical="center"/>
    </xf>
    <xf numFmtId="49" fontId="16" fillId="0" borderId="107" xfId="5" applyNumberFormat="1" applyFont="1" applyFill="1" applyBorder="1" applyAlignment="1" applyProtection="1">
      <alignment horizontal="left" vertical="center"/>
    </xf>
    <xf numFmtId="49" fontId="16" fillId="0" borderId="115" xfId="4" applyNumberFormat="1" applyFont="1" applyFill="1" applyBorder="1" applyAlignment="1" applyProtection="1">
      <alignment horizontal="left" vertical="center"/>
    </xf>
    <xf numFmtId="49" fontId="16" fillId="0" borderId="115" xfId="5" applyNumberFormat="1" applyFont="1" applyFill="1" applyBorder="1" applyAlignment="1" applyProtection="1">
      <alignment horizontal="left" vertical="center"/>
    </xf>
    <xf numFmtId="49" fontId="16" fillId="0" borderId="122" xfId="4" applyNumberFormat="1" applyFont="1" applyFill="1" applyBorder="1" applyAlignment="1" applyProtection="1">
      <alignment horizontal="left" vertical="center"/>
    </xf>
    <xf numFmtId="49" fontId="16" fillId="0" borderId="126" xfId="4" applyNumberFormat="1" applyFont="1" applyFill="1" applyBorder="1" applyAlignment="1" applyProtection="1">
      <alignment horizontal="left" vertical="center"/>
    </xf>
    <xf numFmtId="49" fontId="16" fillId="0" borderId="127" xfId="4" applyNumberFormat="1" applyFont="1" applyFill="1" applyBorder="1" applyAlignment="1" applyProtection="1">
      <alignment horizontal="left" vertical="center"/>
    </xf>
    <xf numFmtId="49" fontId="84" fillId="0" borderId="127" xfId="4" applyNumberFormat="1" applyFont="1" applyFill="1" applyBorder="1" applyAlignment="1" applyProtection="1">
      <alignment horizontal="left" vertical="center"/>
    </xf>
    <xf numFmtId="49" fontId="16" fillId="0" borderId="128" xfId="4" applyNumberFormat="1" applyFont="1" applyFill="1" applyBorder="1" applyAlignment="1" applyProtection="1">
      <alignment horizontal="left" vertical="center"/>
    </xf>
    <xf numFmtId="49" fontId="84" fillId="0" borderId="128" xfId="4" applyNumberFormat="1" applyFont="1" applyFill="1" applyBorder="1" applyAlignment="1" applyProtection="1">
      <alignment horizontal="left" vertical="center"/>
    </xf>
    <xf numFmtId="49" fontId="16" fillId="0" borderId="107" xfId="4" applyNumberFormat="1" applyFont="1" applyFill="1" applyBorder="1" applyAlignment="1" applyProtection="1">
      <alignment vertical="center"/>
    </xf>
    <xf numFmtId="49" fontId="16" fillId="0" borderId="115" xfId="4" applyNumberFormat="1" applyFont="1" applyFill="1" applyBorder="1" applyAlignment="1" applyProtection="1">
      <alignment vertical="center"/>
    </xf>
    <xf numFmtId="0" fontId="16" fillId="0" borderId="127" xfId="5" applyFont="1" applyBorder="1" applyAlignment="1" applyProtection="1">
      <alignment vertical="center"/>
    </xf>
    <xf numFmtId="0" fontId="16" fillId="0" borderId="0" xfId="5" applyFont="1" applyBorder="1" applyAlignment="1" applyProtection="1">
      <alignment vertical="center"/>
    </xf>
    <xf numFmtId="49" fontId="16" fillId="0" borderId="0" xfId="4" applyNumberFormat="1" applyFont="1" applyFill="1" applyBorder="1" applyAlignment="1" applyProtection="1">
      <alignment horizontal="left" vertical="center"/>
    </xf>
    <xf numFmtId="0" fontId="16" fillId="0" borderId="0" xfId="5" applyFont="1" applyBorder="1" applyAlignment="1" applyProtection="1">
      <alignment horizontal="center" vertical="center"/>
    </xf>
    <xf numFmtId="0" fontId="16" fillId="6" borderId="0" xfId="5" applyFont="1" applyFill="1" applyBorder="1" applyAlignment="1" applyProtection="1">
      <alignment vertical="center"/>
    </xf>
    <xf numFmtId="0" fontId="16" fillId="0" borderId="133" xfId="5" applyFont="1" applyBorder="1" applyAlignment="1" applyProtection="1">
      <alignment horizontal="center" vertical="center"/>
    </xf>
    <xf numFmtId="0" fontId="16" fillId="0" borderId="96" xfId="5" applyFont="1" applyFill="1" applyBorder="1" applyAlignment="1" applyProtection="1">
      <alignment horizontal="left" vertical="center"/>
    </xf>
    <xf numFmtId="49" fontId="16" fillId="0" borderId="113" xfId="4" applyNumberFormat="1" applyFont="1" applyFill="1" applyBorder="1" applyAlignment="1" applyProtection="1">
      <alignment horizontal="center" vertical="center"/>
    </xf>
    <xf numFmtId="0" fontId="16" fillId="6" borderId="113" xfId="5" applyFont="1" applyFill="1" applyBorder="1" applyAlignment="1" applyProtection="1">
      <alignment vertical="center"/>
    </xf>
    <xf numFmtId="0" fontId="16" fillId="0" borderId="113" xfId="5" applyFont="1" applyFill="1" applyBorder="1" applyAlignment="1" applyProtection="1">
      <alignment horizontal="left" vertical="center"/>
    </xf>
    <xf numFmtId="0" fontId="16" fillId="0" borderId="113" xfId="5" applyFont="1" applyBorder="1" applyAlignment="1" applyProtection="1">
      <alignment vertical="center"/>
    </xf>
    <xf numFmtId="49" fontId="16" fillId="0" borderId="113" xfId="4" applyNumberFormat="1" applyFont="1" applyFill="1" applyBorder="1" applyAlignment="1" applyProtection="1">
      <alignment horizontal="left" vertical="center"/>
    </xf>
    <xf numFmtId="0" fontId="16" fillId="0" borderId="114" xfId="5" applyFont="1" applyBorder="1" applyAlignment="1" applyProtection="1">
      <alignment vertical="center"/>
    </xf>
    <xf numFmtId="49" fontId="16" fillId="0" borderId="110" xfId="4" applyNumberFormat="1" applyFont="1" applyFill="1" applyBorder="1" applyAlignment="1" applyProtection="1">
      <alignment horizontal="left" vertical="center"/>
    </xf>
    <xf numFmtId="49" fontId="16" fillId="0" borderId="122" xfId="4" applyNumberFormat="1" applyFont="1" applyFill="1" applyBorder="1" applyAlignment="1" applyProtection="1">
      <alignment vertical="center"/>
    </xf>
    <xf numFmtId="0" fontId="16" fillId="0" borderId="97" xfId="5" applyFont="1" applyFill="1" applyBorder="1" applyAlignment="1" applyProtection="1">
      <alignment horizontal="left" vertical="center"/>
    </xf>
    <xf numFmtId="49" fontId="16" fillId="0" borderId="131" xfId="4" applyNumberFormat="1" applyFont="1" applyFill="1" applyBorder="1" applyAlignment="1" applyProtection="1">
      <alignment horizontal="center" vertical="center"/>
    </xf>
    <xf numFmtId="0" fontId="16" fillId="6" borderId="131" xfId="5" applyFont="1" applyFill="1" applyBorder="1" applyAlignment="1" applyProtection="1">
      <alignment vertical="center"/>
    </xf>
    <xf numFmtId="0" fontId="16" fillId="0" borderId="131" xfId="5" applyFont="1" applyFill="1" applyBorder="1" applyAlignment="1" applyProtection="1">
      <alignment horizontal="left" vertical="center"/>
    </xf>
    <xf numFmtId="0" fontId="16" fillId="0" borderId="131" xfId="5" applyFont="1" applyBorder="1" applyAlignment="1" applyProtection="1">
      <alignment vertical="center"/>
    </xf>
    <xf numFmtId="49" fontId="16" fillId="0" borderId="131" xfId="4" applyNumberFormat="1" applyFont="1" applyFill="1" applyBorder="1" applyAlignment="1" applyProtection="1">
      <alignment horizontal="left" vertical="center"/>
    </xf>
    <xf numFmtId="0" fontId="16" fillId="0" borderId="132" xfId="5" applyFont="1" applyBorder="1" applyAlignment="1" applyProtection="1">
      <alignment vertical="center"/>
    </xf>
    <xf numFmtId="49" fontId="16" fillId="0" borderId="125" xfId="4" applyNumberFormat="1" applyFont="1" applyFill="1" applyBorder="1" applyAlignment="1" applyProtection="1">
      <alignment horizontal="left" vertical="center"/>
    </xf>
    <xf numFmtId="0" fontId="16" fillId="0" borderId="127" xfId="5" applyFont="1" applyBorder="1" applyAlignment="1" applyProtection="1">
      <alignment vertical="center" wrapText="1"/>
    </xf>
    <xf numFmtId="0" fontId="16" fillId="0" borderId="0" xfId="5" applyFont="1" applyBorder="1" applyAlignment="1" applyProtection="1">
      <alignment vertical="center" wrapText="1"/>
    </xf>
    <xf numFmtId="0" fontId="16" fillId="0" borderId="134" xfId="5" applyFont="1" applyBorder="1" applyAlignment="1" applyProtection="1">
      <alignment vertical="center" wrapText="1"/>
    </xf>
    <xf numFmtId="0" fontId="16" fillId="2" borderId="116" xfId="5" applyFont="1" applyFill="1" applyBorder="1" applyAlignment="1" applyProtection="1">
      <alignment vertical="center"/>
    </xf>
    <xf numFmtId="0" fontId="16" fillId="2" borderId="117" xfId="5" applyFont="1" applyFill="1" applyBorder="1" applyAlignment="1" applyProtection="1">
      <alignment vertical="center"/>
    </xf>
    <xf numFmtId="0" fontId="16" fillId="2" borderId="118" xfId="5" applyFont="1" applyFill="1" applyBorder="1" applyAlignment="1" applyProtection="1">
      <alignment vertical="center"/>
    </xf>
    <xf numFmtId="49" fontId="16" fillId="6" borderId="135" xfId="4" applyNumberFormat="1" applyFont="1" applyFill="1" applyBorder="1" applyAlignment="1" applyProtection="1">
      <alignment horizontal="center" vertical="center"/>
    </xf>
    <xf numFmtId="49" fontId="16" fillId="6" borderId="138" xfId="4" applyNumberFormat="1" applyFont="1" applyFill="1" applyBorder="1" applyAlignment="1" applyProtection="1">
      <alignment horizontal="center" vertical="center"/>
    </xf>
    <xf numFmtId="0" fontId="16" fillId="0" borderId="128" xfId="5" applyFont="1" applyBorder="1" applyAlignment="1" applyProtection="1">
      <alignment vertical="center" wrapText="1"/>
    </xf>
    <xf numFmtId="0" fontId="16" fillId="0" borderId="131" xfId="5" applyFont="1" applyBorder="1" applyAlignment="1" applyProtection="1">
      <alignment vertical="center" wrapText="1"/>
    </xf>
    <xf numFmtId="0" fontId="16" fillId="0" borderId="140" xfId="5" applyFont="1" applyBorder="1" applyAlignment="1" applyProtection="1">
      <alignment vertical="center" wrapText="1"/>
    </xf>
    <xf numFmtId="0" fontId="2" fillId="0" borderId="0" xfId="5" applyFont="1" applyProtection="1"/>
    <xf numFmtId="0" fontId="2" fillId="0" borderId="0" xfId="5" applyFont="1" applyAlignment="1" applyProtection="1">
      <alignment wrapText="1"/>
    </xf>
    <xf numFmtId="0" fontId="2" fillId="5" borderId="0" xfId="5" applyFont="1" applyFill="1" applyProtection="1"/>
    <xf numFmtId="0" fontId="2" fillId="5" borderId="0" xfId="5" applyFont="1" applyFill="1" applyAlignment="1" applyProtection="1">
      <alignment wrapText="1"/>
    </xf>
    <xf numFmtId="3" fontId="2" fillId="5" borderId="0" xfId="6" applyNumberFormat="1" applyFont="1" applyFill="1" applyBorder="1" applyAlignment="1" applyProtection="1">
      <alignment horizontal="right"/>
    </xf>
    <xf numFmtId="0" fontId="16" fillId="0" borderId="0" xfId="5" applyFont="1" applyProtection="1"/>
    <xf numFmtId="0" fontId="16" fillId="0" borderId="0" xfId="5" quotePrefix="1" applyFont="1" applyProtection="1"/>
    <xf numFmtId="3" fontId="2" fillId="22" borderId="0" xfId="6" applyNumberFormat="1" applyFont="1" applyFill="1" applyBorder="1" applyAlignment="1" applyProtection="1">
      <alignment horizontal="right"/>
    </xf>
    <xf numFmtId="3" fontId="2" fillId="14" borderId="0" xfId="6" applyNumberFormat="1" applyFont="1" applyFill="1" applyBorder="1" applyAlignment="1" applyProtection="1">
      <alignment horizontal="right"/>
    </xf>
    <xf numFmtId="0" fontId="2" fillId="0" borderId="0" xfId="5" applyFont="1" applyFill="1" applyProtection="1"/>
    <xf numFmtId="0" fontId="11" fillId="0" borderId="0" xfId="5" applyFont="1" applyFill="1" applyProtection="1"/>
    <xf numFmtId="0" fontId="16" fillId="0" borderId="0" xfId="5" applyFont="1" applyFill="1" applyProtection="1"/>
    <xf numFmtId="0" fontId="16" fillId="0" borderId="0" xfId="5" quotePrefix="1" applyFont="1" applyFill="1" applyProtection="1"/>
    <xf numFmtId="0" fontId="6" fillId="0" borderId="0" xfId="5" applyFill="1" applyProtection="1"/>
    <xf numFmtId="3" fontId="2" fillId="15" borderId="0" xfId="6" applyNumberFormat="1" applyFont="1" applyFill="1" applyBorder="1" applyAlignment="1" applyProtection="1">
      <alignment horizontal="right"/>
    </xf>
    <xf numFmtId="3" fontId="2" fillId="16" borderId="0" xfId="6" applyNumberFormat="1" applyFont="1" applyFill="1" applyBorder="1" applyAlignment="1" applyProtection="1">
      <alignment horizontal="right"/>
    </xf>
    <xf numFmtId="3" fontId="2" fillId="17" borderId="0" xfId="6" applyNumberFormat="1" applyFont="1" applyFill="1" applyBorder="1" applyAlignment="1" applyProtection="1">
      <alignment horizontal="right"/>
    </xf>
    <xf numFmtId="3" fontId="2" fillId="19" borderId="0" xfId="6" applyNumberFormat="1" applyFont="1" applyFill="1" applyBorder="1" applyAlignment="1" applyProtection="1">
      <alignment horizontal="right"/>
    </xf>
    <xf numFmtId="3" fontId="2" fillId="7" borderId="0" xfId="6" applyNumberFormat="1" applyFont="1" applyFill="1" applyBorder="1" applyAlignment="1" applyProtection="1">
      <alignment horizontal="right"/>
    </xf>
    <xf numFmtId="3" fontId="2" fillId="20" borderId="0" xfId="6" applyNumberFormat="1" applyFont="1" applyFill="1" applyBorder="1" applyAlignment="1" applyProtection="1">
      <alignment horizontal="right"/>
    </xf>
    <xf numFmtId="3" fontId="2" fillId="21" borderId="0" xfId="6" applyNumberFormat="1" applyFont="1" applyFill="1" applyBorder="1" applyAlignment="1" applyProtection="1">
      <alignment horizontal="right"/>
    </xf>
    <xf numFmtId="3" fontId="2" fillId="10" borderId="0" xfId="6" applyNumberFormat="1" applyFont="1" applyFill="1" applyBorder="1" applyAlignment="1" applyProtection="1">
      <alignment horizontal="right"/>
    </xf>
    <xf numFmtId="3" fontId="2" fillId="18" borderId="0" xfId="6" applyNumberFormat="1" applyFont="1" applyFill="1" applyBorder="1" applyAlignment="1" applyProtection="1">
      <alignment horizontal="right"/>
    </xf>
    <xf numFmtId="0" fontId="16" fillId="0" borderId="69" xfId="0" applyFont="1" applyBorder="1" applyAlignment="1" applyProtection="1">
      <alignment horizontal="left"/>
      <protection locked="0"/>
    </xf>
    <xf numFmtId="0" fontId="16" fillId="0" borderId="95" xfId="0" applyFont="1" applyFill="1" applyBorder="1" applyAlignment="1" applyProtection="1">
      <alignment horizontal="left"/>
      <protection locked="0"/>
    </xf>
    <xf numFmtId="0" fontId="50" fillId="0" borderId="19" xfId="0" applyFont="1" applyFill="1" applyBorder="1" applyAlignment="1" applyProtection="1">
      <alignment horizontal="left"/>
      <protection locked="0"/>
    </xf>
    <xf numFmtId="0" fontId="16" fillId="0" borderId="19" xfId="0" applyFont="1" applyBorder="1" applyAlignment="1" applyProtection="1">
      <alignment horizontal="left"/>
      <protection locked="0"/>
    </xf>
    <xf numFmtId="0" fontId="16" fillId="0" borderId="19" xfId="0" applyFont="1" applyFill="1" applyBorder="1" applyAlignment="1" applyProtection="1">
      <alignment horizontal="left"/>
      <protection locked="0"/>
    </xf>
    <xf numFmtId="0" fontId="50" fillId="0" borderId="0" xfId="0" applyFont="1" applyFill="1" applyBorder="1" applyAlignment="1" applyProtection="1">
      <alignment horizontal="left"/>
      <protection locked="0"/>
    </xf>
    <xf numFmtId="0" fontId="50" fillId="0" borderId="70" xfId="0" applyFont="1" applyFill="1" applyBorder="1" applyAlignment="1" applyProtection="1">
      <alignment horizontal="left"/>
      <protection locked="0"/>
    </xf>
    <xf numFmtId="0" fontId="77" fillId="0" borderId="69" xfId="0" applyFont="1" applyFill="1" applyBorder="1" applyAlignment="1" applyProtection="1">
      <alignment horizontal="left"/>
      <protection locked="0"/>
    </xf>
    <xf numFmtId="0" fontId="19" fillId="23" borderId="40" xfId="0" applyFont="1" applyFill="1" applyBorder="1" applyAlignment="1" applyProtection="1">
      <alignment horizontal="centerContinuous"/>
      <protection locked="0"/>
    </xf>
    <xf numFmtId="3" fontId="54" fillId="23" borderId="1" xfId="1" applyNumberFormat="1" applyFont="1" applyFill="1" applyBorder="1" applyAlignment="1" applyProtection="1">
      <alignment horizontal="right"/>
      <protection locked="0"/>
    </xf>
    <xf numFmtId="3" fontId="19" fillId="23" borderId="1" xfId="1" applyNumberFormat="1" applyFont="1" applyFill="1" applyBorder="1" applyAlignment="1" applyProtection="1">
      <alignment horizontal="right"/>
      <protection locked="0"/>
    </xf>
    <xf numFmtId="0" fontId="87" fillId="0" borderId="0" xfId="9" applyFont="1" applyFill="1"/>
    <xf numFmtId="0" fontId="8" fillId="0" borderId="0" xfId="9" applyFont="1" applyFill="1"/>
    <xf numFmtId="0" fontId="9" fillId="0" borderId="0" xfId="9" applyFont="1" applyFill="1"/>
    <xf numFmtId="0" fontId="37" fillId="0" borderId="0" xfId="9" applyFont="1" applyFill="1"/>
    <xf numFmtId="0" fontId="86" fillId="0" borderId="0" xfId="9" applyFill="1"/>
    <xf numFmtId="0" fontId="8" fillId="0" borderId="0" xfId="9" applyFont="1" applyFill="1" applyAlignment="1">
      <alignment vertical="center"/>
    </xf>
    <xf numFmtId="0" fontId="42" fillId="0" borderId="144" xfId="0" quotePrefix="1" applyFont="1" applyFill="1" applyBorder="1" applyAlignment="1" applyProtection="1">
      <alignment horizontal="center"/>
    </xf>
    <xf numFmtId="0" fontId="6" fillId="0" borderId="144" xfId="0" applyFont="1" applyFill="1" applyBorder="1" applyAlignment="1" applyProtection="1">
      <alignment horizontal="center"/>
    </xf>
    <xf numFmtId="3" fontId="6" fillId="2" borderId="145" xfId="1" quotePrefix="1" applyNumberFormat="1" applyFont="1" applyFill="1" applyBorder="1" applyAlignment="1" applyProtection="1">
      <alignment horizontal="right"/>
      <protection locked="0"/>
    </xf>
    <xf numFmtId="49" fontId="9" fillId="2" borderId="146" xfId="0" applyNumberFormat="1" applyFont="1" applyFill="1" applyBorder="1" applyAlignment="1" applyProtection="1">
      <alignment horizontal="center"/>
      <protection locked="0"/>
    </xf>
    <xf numFmtId="3" fontId="19" fillId="2" borderId="52" xfId="1" applyNumberFormat="1" applyFont="1" applyFill="1" applyBorder="1" applyAlignment="1" applyProtection="1">
      <alignment horizontal="right"/>
      <protection locked="0"/>
    </xf>
    <xf numFmtId="3" fontId="19" fillId="2" borderId="147" xfId="1" applyNumberFormat="1" applyFont="1" applyFill="1" applyBorder="1" applyAlignment="1" applyProtection="1">
      <alignment horizontal="right"/>
      <protection locked="0"/>
    </xf>
    <xf numFmtId="3" fontId="11" fillId="2" borderId="145" xfId="1" applyNumberFormat="1" applyFont="1" applyFill="1" applyBorder="1" applyAlignment="1" applyProtection="1">
      <alignment horizontal="right"/>
      <protection locked="0"/>
    </xf>
    <xf numFmtId="0" fontId="6" fillId="0" borderId="29" xfId="0" applyFont="1" applyFill="1" applyBorder="1" applyAlignment="1" applyProtection="1">
      <alignment horizontal="centerContinuous"/>
    </xf>
    <xf numFmtId="0" fontId="6" fillId="0" borderId="18" xfId="0" applyFont="1" applyFill="1" applyBorder="1" applyAlignment="1" applyProtection="1">
      <alignment horizontal="centerContinuous"/>
    </xf>
    <xf numFmtId="0" fontId="6" fillId="0" borderId="144" xfId="0" applyFont="1" applyFill="1" applyBorder="1" applyAlignment="1" applyProtection="1">
      <alignment horizontal="center"/>
      <protection locked="0"/>
    </xf>
    <xf numFmtId="0" fontId="59" fillId="2" borderId="144" xfId="0" quotePrefix="1" applyFont="1" applyFill="1" applyBorder="1" applyAlignment="1" applyProtection="1">
      <alignment horizontal="center"/>
      <protection locked="0"/>
    </xf>
    <xf numFmtId="3" fontId="59" fillId="23" borderId="91" xfId="1" applyNumberFormat="1" applyFont="1" applyFill="1" applyBorder="1" applyAlignment="1" applyProtection="1">
      <alignment horizontal="right"/>
      <protection locked="0"/>
    </xf>
    <xf numFmtId="3" fontId="86" fillId="2" borderId="148" xfId="1" applyNumberFormat="1" applyFont="1" applyFill="1" applyBorder="1" applyAlignment="1" applyProtection="1">
      <protection locked="0"/>
    </xf>
    <xf numFmtId="0" fontId="2" fillId="23" borderId="40" xfId="0" applyFont="1" applyFill="1" applyBorder="1" applyAlignment="1" applyProtection="1">
      <alignment horizontal="centerContinuous"/>
      <protection locked="0"/>
    </xf>
    <xf numFmtId="0" fontId="2" fillId="23" borderId="4" xfId="0" applyFont="1" applyFill="1" applyBorder="1" applyAlignment="1" applyProtection="1">
      <alignment horizontal="centerContinuous"/>
      <protection locked="0"/>
    </xf>
    <xf numFmtId="0" fontId="92" fillId="15" borderId="0" xfId="0" applyFont="1" applyFill="1" applyProtection="1"/>
    <xf numFmtId="0" fontId="9" fillId="15" borderId="0" xfId="0" applyFont="1" applyFill="1" applyProtection="1"/>
    <xf numFmtId="0" fontId="23" fillId="0" borderId="0" xfId="0" applyFont="1" applyFill="1" applyAlignment="1" applyProtection="1">
      <alignment horizontal="left"/>
      <protection locked="0"/>
    </xf>
    <xf numFmtId="0" fontId="94" fillId="0" borderId="0" xfId="10" applyFont="1" applyFill="1" applyProtection="1">
      <protection locked="0"/>
    </xf>
    <xf numFmtId="0" fontId="94" fillId="0" borderId="0" xfId="10" applyFont="1" applyFill="1" applyAlignment="1" applyProtection="1">
      <alignment horizontal="left"/>
      <protection locked="0"/>
    </xf>
    <xf numFmtId="0" fontId="41" fillId="15" borderId="0" xfId="0" applyFont="1" applyFill="1" applyProtection="1"/>
    <xf numFmtId="0" fontId="41" fillId="15" borderId="0" xfId="0" applyFont="1" applyFill="1" applyProtection="1">
      <protection locked="0"/>
    </xf>
    <xf numFmtId="0" fontId="16" fillId="0" borderId="0" xfId="11" applyFont="1" applyFill="1" applyAlignment="1" applyProtection="1">
      <alignment horizontal="left"/>
    </xf>
    <xf numFmtId="0" fontId="86" fillId="0" borderId="0" xfId="11" applyFill="1" applyProtection="1">
      <protection locked="0"/>
    </xf>
    <xf numFmtId="0" fontId="55" fillId="0" borderId="0" xfId="11" applyFont="1" applyFill="1" applyProtection="1"/>
    <xf numFmtId="0" fontId="5" fillId="0" borderId="0" xfId="11" applyFont="1" applyFill="1" applyAlignment="1" applyProtection="1">
      <alignment vertical="center"/>
    </xf>
    <xf numFmtId="0" fontId="86" fillId="0" borderId="0" xfId="11" applyFill="1" applyProtection="1"/>
    <xf numFmtId="0" fontId="10" fillId="0" borderId="0" xfId="11" applyFont="1" applyFill="1" applyAlignment="1" applyProtection="1">
      <alignment vertical="center"/>
    </xf>
    <xf numFmtId="0" fontId="16" fillId="0" borderId="68" xfId="11" applyFont="1" applyFill="1" applyBorder="1" applyAlignment="1" applyProtection="1">
      <alignment horizontal="left"/>
    </xf>
    <xf numFmtId="0" fontId="16" fillId="0" borderId="142" xfId="11" applyFont="1" applyFill="1" applyBorder="1" applyAlignment="1" applyProtection="1">
      <alignment horizontal="left"/>
    </xf>
    <xf numFmtId="0" fontId="9" fillId="0" borderId="68" xfId="11" applyFont="1" applyFill="1" applyBorder="1" applyProtection="1"/>
    <xf numFmtId="0" fontId="9" fillId="0" borderId="14" xfId="11" applyFont="1" applyFill="1" applyBorder="1" applyProtection="1"/>
    <xf numFmtId="0" fontId="86" fillId="0" borderId="14" xfId="11" applyFill="1" applyBorder="1" applyProtection="1"/>
    <xf numFmtId="0" fontId="86" fillId="0" borderId="8" xfId="11" applyFill="1" applyBorder="1" applyProtection="1">
      <protection locked="0"/>
    </xf>
    <xf numFmtId="0" fontId="16" fillId="0" borderId="69" xfId="11" applyFont="1" applyFill="1" applyBorder="1" applyAlignment="1" applyProtection="1">
      <alignment horizontal="left"/>
    </xf>
    <xf numFmtId="0" fontId="16" fillId="0" borderId="19" xfId="11" applyFont="1" applyFill="1" applyBorder="1" applyAlignment="1" applyProtection="1">
      <alignment horizontal="left"/>
    </xf>
    <xf numFmtId="0" fontId="9" fillId="0" borderId="69" xfId="11" applyFont="1" applyFill="1" applyBorder="1" applyAlignment="1" applyProtection="1">
      <alignment horizontal="center"/>
    </xf>
    <xf numFmtId="0" fontId="58" fillId="0" borderId="0" xfId="11" applyFont="1" applyFill="1" applyAlignment="1" applyProtection="1">
      <alignment horizontal="left"/>
    </xf>
    <xf numFmtId="0" fontId="58" fillId="0" borderId="0" xfId="11" applyFont="1" applyFill="1" applyProtection="1"/>
    <xf numFmtId="0" fontId="61" fillId="0" borderId="15" xfId="11" applyFont="1" applyFill="1" applyBorder="1" applyAlignment="1" applyProtection="1">
      <alignment horizontal="centerContinuous" vertical="center"/>
    </xf>
    <xf numFmtId="0" fontId="58" fillId="0" borderId="0" xfId="11" applyFont="1" applyFill="1" applyAlignment="1" applyProtection="1">
      <alignment horizontal="centerContinuous" vertical="center"/>
    </xf>
    <xf numFmtId="0" fontId="58" fillId="0" borderId="0" xfId="11" applyFont="1" applyFill="1" applyAlignment="1" applyProtection="1">
      <alignment horizontal="centerContinuous"/>
    </xf>
    <xf numFmtId="0" fontId="66" fillId="0" borderId="9" xfId="11" applyFont="1" applyFill="1" applyBorder="1" applyProtection="1">
      <protection locked="0"/>
    </xf>
    <xf numFmtId="0" fontId="50" fillId="0" borderId="19" xfId="11" applyFont="1" applyFill="1" applyBorder="1" applyAlignment="1" applyProtection="1">
      <alignment horizontal="center"/>
    </xf>
    <xf numFmtId="0" fontId="58" fillId="0" borderId="0" xfId="11" applyFont="1" applyFill="1" applyAlignment="1" applyProtection="1"/>
    <xf numFmtId="0" fontId="58" fillId="0" borderId="5" xfId="11" applyFont="1" applyFill="1" applyBorder="1" applyProtection="1"/>
    <xf numFmtId="0" fontId="58" fillId="0" borderId="16" xfId="11" applyFont="1" applyFill="1" applyBorder="1" applyAlignment="1" applyProtection="1">
      <alignment horizontal="center" vertical="center"/>
    </xf>
    <xf numFmtId="0" fontId="16" fillId="0" borderId="19" xfId="11" applyFont="1" applyBorder="1" applyProtection="1"/>
    <xf numFmtId="14" fontId="58" fillId="0" borderId="0" xfId="11" applyNumberFormat="1" applyFont="1" applyFill="1" applyAlignment="1" applyProtection="1">
      <alignment horizontal="left"/>
    </xf>
    <xf numFmtId="0" fontId="58" fillId="0" borderId="5" xfId="11" applyFont="1" applyFill="1" applyBorder="1" applyProtection="1">
      <protection locked="0"/>
    </xf>
    <xf numFmtId="0" fontId="59" fillId="2" borderId="15" xfId="11" quotePrefix="1" applyFont="1" applyFill="1" applyBorder="1" applyAlignment="1" applyProtection="1">
      <alignment horizontal="center"/>
      <protection locked="0"/>
    </xf>
    <xf numFmtId="0" fontId="59" fillId="2" borderId="149" xfId="11" quotePrefix="1" applyFont="1" applyFill="1" applyBorder="1" applyAlignment="1" applyProtection="1">
      <alignment horizontal="center"/>
      <protection locked="0"/>
    </xf>
    <xf numFmtId="0" fontId="22" fillId="0" borderId="69" xfId="11" applyFont="1" applyFill="1" applyBorder="1" applyAlignment="1" applyProtection="1">
      <alignment horizontal="center"/>
    </xf>
    <xf numFmtId="0" fontId="58" fillId="0" borderId="37" xfId="11" applyFont="1" applyFill="1" applyBorder="1" applyProtection="1"/>
    <xf numFmtId="0" fontId="58" fillId="0" borderId="89" xfId="11" applyFont="1" applyFill="1" applyBorder="1" applyProtection="1">
      <protection locked="0"/>
    </xf>
    <xf numFmtId="0" fontId="58" fillId="0" borderId="32" xfId="11" applyFont="1" applyFill="1" applyBorder="1" applyProtection="1">
      <protection locked="0"/>
    </xf>
    <xf numFmtId="0" fontId="58" fillId="0" borderId="90" xfId="11" applyFont="1" applyFill="1" applyBorder="1" applyProtection="1"/>
    <xf numFmtId="0" fontId="58" fillId="0" borderId="90" xfId="11" applyFont="1" applyFill="1" applyBorder="1" applyProtection="1">
      <protection locked="0"/>
    </xf>
    <xf numFmtId="0" fontId="17" fillId="5" borderId="141" xfId="11" applyFont="1" applyFill="1" applyBorder="1" applyAlignment="1" applyProtection="1">
      <alignment horizontal="left"/>
    </xf>
    <xf numFmtId="0" fontId="50" fillId="0" borderId="19" xfId="11" applyFont="1" applyFill="1" applyBorder="1" applyAlignment="1" applyProtection="1">
      <alignment horizontal="left"/>
      <protection locked="0"/>
    </xf>
    <xf numFmtId="0" fontId="13" fillId="0" borderId="69" xfId="11" applyFont="1" applyFill="1" applyBorder="1" applyAlignment="1" applyProtection="1">
      <alignment horizontal="center"/>
    </xf>
    <xf numFmtId="0" fontId="62" fillId="0" borderId="0" xfId="11" applyFont="1" applyFill="1" applyProtection="1"/>
    <xf numFmtId="0" fontId="62" fillId="0" borderId="0" xfId="11" applyFont="1" applyFill="1" applyProtection="1">
      <protection locked="0"/>
    </xf>
    <xf numFmtId="3" fontId="58" fillId="2" borderId="33" xfId="12" applyNumberFormat="1" applyFont="1" applyFill="1" applyBorder="1" applyAlignment="1" applyProtection="1">
      <alignment horizontal="right"/>
      <protection locked="0"/>
    </xf>
    <xf numFmtId="0" fontId="16" fillId="0" borderId="69" xfId="11" applyFont="1" applyBorder="1" applyAlignment="1" applyProtection="1">
      <alignment horizontal="left"/>
    </xf>
    <xf numFmtId="0" fontId="16" fillId="0" borderId="19" xfId="11" applyFont="1" applyBorder="1" applyAlignment="1" applyProtection="1">
      <alignment horizontal="left"/>
      <protection locked="0"/>
    </xf>
    <xf numFmtId="0" fontId="58" fillId="0" borderId="0" xfId="11" applyFont="1" applyFill="1" applyProtection="1">
      <protection locked="0"/>
    </xf>
    <xf numFmtId="3" fontId="58" fillId="0" borderId="0" xfId="12" applyNumberFormat="1" applyFont="1" applyFill="1" applyAlignment="1" applyProtection="1">
      <alignment horizontal="right"/>
      <protection locked="0"/>
    </xf>
    <xf numFmtId="3" fontId="58" fillId="0" borderId="90" xfId="12" applyNumberFormat="1" applyFont="1" applyFill="1" applyBorder="1" applyAlignment="1" applyProtection="1">
      <alignment horizontal="right"/>
      <protection locked="0"/>
    </xf>
    <xf numFmtId="0" fontId="16" fillId="0" borderId="19" xfId="11" applyFont="1" applyFill="1" applyBorder="1" applyAlignment="1" applyProtection="1">
      <alignment horizontal="left"/>
      <protection locked="0"/>
    </xf>
    <xf numFmtId="0" fontId="13" fillId="0" borderId="69" xfId="11" applyFont="1" applyFill="1" applyBorder="1" applyAlignment="1" applyProtection="1">
      <alignment horizontal="center"/>
      <protection locked="0"/>
    </xf>
    <xf numFmtId="0" fontId="60" fillId="0" borderId="0" xfId="11" applyFont="1" applyFill="1" applyProtection="1">
      <protection locked="0"/>
    </xf>
    <xf numFmtId="3" fontId="59" fillId="23" borderId="91" xfId="12" applyNumberFormat="1" applyFont="1" applyFill="1" applyBorder="1" applyAlignment="1" applyProtection="1">
      <alignment horizontal="right"/>
      <protection locked="0"/>
    </xf>
    <xf numFmtId="3" fontId="58" fillId="0" borderId="37" xfId="12" applyNumberFormat="1" applyFont="1" applyFill="1" applyBorder="1" applyAlignment="1" applyProtection="1">
      <alignment horizontal="right"/>
      <protection locked="0"/>
    </xf>
    <xf numFmtId="0" fontId="13" fillId="0" borderId="69" xfId="11" applyFont="1" applyFill="1" applyBorder="1" applyProtection="1">
      <protection locked="0"/>
    </xf>
    <xf numFmtId="0" fontId="2" fillId="0" borderId="69" xfId="11" applyFont="1" applyFill="1" applyBorder="1" applyProtection="1">
      <protection locked="0"/>
    </xf>
    <xf numFmtId="0" fontId="58" fillId="0" borderId="67" xfId="11" applyFont="1" applyFill="1" applyBorder="1" applyProtection="1">
      <protection locked="0"/>
    </xf>
    <xf numFmtId="3" fontId="58" fillId="0" borderId="67" xfId="12" applyNumberFormat="1" applyFont="1" applyFill="1" applyBorder="1" applyAlignment="1" applyProtection="1">
      <alignment horizontal="right"/>
      <protection locked="0"/>
    </xf>
    <xf numFmtId="0" fontId="86" fillId="0" borderId="69" xfId="11" applyFill="1" applyBorder="1" applyProtection="1">
      <protection locked="0"/>
    </xf>
    <xf numFmtId="0" fontId="59" fillId="0" borderId="0" xfId="11" applyFont="1" applyFill="1" applyProtection="1"/>
    <xf numFmtId="0" fontId="63" fillId="0" borderId="0" xfId="11" applyFont="1" applyFill="1" applyProtection="1"/>
    <xf numFmtId="0" fontId="16" fillId="0" borderId="74" xfId="11" applyFont="1" applyFill="1" applyBorder="1" applyAlignment="1" applyProtection="1">
      <alignment horizontal="left"/>
      <protection locked="0"/>
    </xf>
    <xf numFmtId="0" fontId="16" fillId="0" borderId="143" xfId="11" applyFont="1" applyFill="1" applyBorder="1" applyAlignment="1" applyProtection="1">
      <alignment horizontal="left"/>
      <protection locked="0"/>
    </xf>
    <xf numFmtId="0" fontId="13" fillId="0" borderId="74" xfId="11" applyFont="1" applyFill="1" applyBorder="1" applyProtection="1">
      <protection locked="0"/>
    </xf>
    <xf numFmtId="0" fontId="58" fillId="0" borderId="17" xfId="11" applyFont="1" applyFill="1" applyBorder="1" applyProtection="1">
      <protection locked="0"/>
    </xf>
    <xf numFmtId="0" fontId="66" fillId="0" borderId="10" xfId="11" applyFont="1" applyFill="1" applyBorder="1" applyProtection="1">
      <protection locked="0"/>
    </xf>
    <xf numFmtId="0" fontId="16" fillId="0" borderId="0" xfId="11" applyFont="1" applyFill="1" applyAlignment="1" applyProtection="1">
      <alignment horizontal="left"/>
      <protection locked="0"/>
    </xf>
    <xf numFmtId="0" fontId="9" fillId="0" borderId="0" xfId="11" applyFont="1" applyFill="1" applyProtection="1">
      <protection locked="0"/>
    </xf>
    <xf numFmtId="0" fontId="6" fillId="0" borderId="92" xfId="11" applyFont="1" applyFill="1" applyBorder="1" applyProtection="1"/>
    <xf numFmtId="0" fontId="48" fillId="0" borderId="88" xfId="11" applyFont="1" applyFill="1" applyBorder="1" applyProtection="1"/>
    <xf numFmtId="0" fontId="16" fillId="0" borderId="0" xfId="11" applyFont="1" applyFill="1" applyBorder="1" applyAlignment="1" applyProtection="1">
      <alignment horizontal="center"/>
      <protection locked="0"/>
    </xf>
    <xf numFmtId="0" fontId="86" fillId="0" borderId="0" xfId="11" applyFill="1" applyBorder="1" applyAlignment="1" applyProtection="1">
      <alignment horizontal="left"/>
    </xf>
    <xf numFmtId="0" fontId="86" fillId="0" borderId="0" xfId="11" applyFill="1" applyBorder="1" applyProtection="1"/>
    <xf numFmtId="0" fontId="16" fillId="0" borderId="0" xfId="11" applyFont="1" applyFill="1" applyBorder="1" applyProtection="1"/>
    <xf numFmtId="0" fontId="16" fillId="0" borderId="0" xfId="11" applyFont="1" applyFill="1" applyBorder="1" applyProtection="1">
      <protection locked="0"/>
    </xf>
    <xf numFmtId="0" fontId="16" fillId="0" borderId="0" xfId="11" applyFont="1" applyFill="1" applyAlignment="1" applyProtection="1">
      <alignment horizontal="center"/>
      <protection locked="0"/>
    </xf>
    <xf numFmtId="0" fontId="10" fillId="0" borderId="0" xfId="11" applyFont="1" applyFill="1" applyAlignment="1" applyProtection="1">
      <alignment horizontal="left"/>
    </xf>
    <xf numFmtId="0" fontId="10" fillId="0" borderId="0" xfId="11" applyFont="1" applyFill="1" applyProtection="1"/>
    <xf numFmtId="0" fontId="5" fillId="0" borderId="0" xfId="11" applyFont="1" applyFill="1" applyAlignment="1" applyProtection="1">
      <alignment horizontal="left"/>
    </xf>
    <xf numFmtId="0" fontId="5" fillId="0" borderId="0" xfId="11" applyFont="1" applyFill="1" applyProtection="1"/>
    <xf numFmtId="0" fontId="16" fillId="0" borderId="77" xfId="11" applyFont="1" applyFill="1" applyBorder="1" applyAlignment="1" applyProtection="1">
      <alignment horizontal="center"/>
      <protection locked="0"/>
    </xf>
    <xf numFmtId="0" fontId="16" fillId="0" borderId="68" xfId="11" applyFont="1" applyFill="1" applyBorder="1" applyAlignment="1" applyProtection="1">
      <alignment horizontal="center"/>
      <protection locked="0"/>
    </xf>
    <xf numFmtId="0" fontId="6" fillId="0" borderId="14" xfId="11" applyFont="1" applyFill="1" applyBorder="1" applyAlignment="1" applyProtection="1">
      <alignment horizontal="left"/>
    </xf>
    <xf numFmtId="0" fontId="6" fillId="0" borderId="14" xfId="11" applyFont="1" applyFill="1" applyBorder="1" applyProtection="1"/>
    <xf numFmtId="0" fontId="16" fillId="0" borderId="14" xfId="11" applyFont="1" applyFill="1" applyBorder="1" applyProtection="1"/>
    <xf numFmtId="0" fontId="16" fillId="0" borderId="14" xfId="11" applyFont="1" applyFill="1" applyBorder="1" applyProtection="1">
      <protection locked="0"/>
    </xf>
    <xf numFmtId="0" fontId="16" fillId="0" borderId="8" xfId="11" applyFont="1" applyFill="1" applyBorder="1" applyProtection="1">
      <protection locked="0"/>
    </xf>
    <xf numFmtId="0" fontId="16" fillId="0" borderId="70" xfId="11" applyFont="1" applyFill="1" applyBorder="1" applyAlignment="1" applyProtection="1">
      <alignment horizontal="center"/>
      <protection locked="0"/>
    </xf>
    <xf numFmtId="0" fontId="16" fillId="0" borderId="69" xfId="11" applyFont="1" applyFill="1" applyBorder="1" applyAlignment="1" applyProtection="1">
      <alignment horizontal="center"/>
      <protection locked="0"/>
    </xf>
    <xf numFmtId="0" fontId="9" fillId="0" borderId="0" xfId="11" applyFont="1" applyFill="1" applyAlignment="1" applyProtection="1">
      <alignment horizontal="left"/>
    </xf>
    <xf numFmtId="0" fontId="6" fillId="0" borderId="29" xfId="11" applyFont="1" applyFill="1" applyBorder="1" applyAlignment="1" applyProtection="1">
      <alignment horizontal="center"/>
    </xf>
    <xf numFmtId="0" fontId="6" fillId="0" borderId="3" xfId="11" applyFont="1" applyFill="1" applyBorder="1" applyAlignment="1" applyProtection="1">
      <alignment horizontal="center"/>
    </xf>
    <xf numFmtId="0" fontId="6" fillId="0" borderId="3" xfId="11" applyFont="1" applyFill="1" applyBorder="1" applyAlignment="1" applyProtection="1">
      <alignment horizontal="center"/>
      <protection locked="0"/>
    </xf>
    <xf numFmtId="0" fontId="16" fillId="0" borderId="9" xfId="11" applyFont="1" applyFill="1" applyBorder="1" applyProtection="1">
      <protection locked="0"/>
    </xf>
    <xf numFmtId="0" fontId="16" fillId="0" borderId="70" xfId="11" applyFont="1" applyFill="1" applyBorder="1" applyAlignment="1" applyProtection="1">
      <alignment horizontal="center"/>
    </xf>
    <xf numFmtId="0" fontId="50" fillId="0" borderId="69" xfId="11" applyFont="1" applyFill="1" applyBorder="1" applyAlignment="1" applyProtection="1">
      <alignment horizontal="center"/>
    </xf>
    <xf numFmtId="0" fontId="9" fillId="0" borderId="0" xfId="11" applyFont="1" applyFill="1" applyAlignment="1" applyProtection="1">
      <protection locked="0"/>
    </xf>
    <xf numFmtId="0" fontId="9" fillId="0" borderId="16" xfId="11" applyFont="1" applyFill="1" applyBorder="1" applyAlignment="1" applyProtection="1">
      <alignment horizontal="center" vertical="center"/>
    </xf>
    <xf numFmtId="0" fontId="6" fillId="0" borderId="5" xfId="11" applyFont="1" applyFill="1" applyBorder="1" applyAlignment="1" applyProtection="1">
      <alignment horizontal="centerContinuous"/>
      <protection locked="0"/>
    </xf>
    <xf numFmtId="0" fontId="16" fillId="0" borderId="69" xfId="11" applyFont="1" applyBorder="1" applyProtection="1"/>
    <xf numFmtId="14" fontId="9" fillId="0" borderId="0" xfId="11" applyNumberFormat="1" applyFont="1" applyFill="1" applyAlignment="1" applyProtection="1">
      <alignment horizontal="left"/>
    </xf>
    <xf numFmtId="0" fontId="45" fillId="0" borderId="15" xfId="11" quotePrefix="1" applyFont="1" applyFill="1" applyBorder="1" applyAlignment="1" applyProtection="1">
      <alignment horizontal="center"/>
    </xf>
    <xf numFmtId="0" fontId="45" fillId="0" borderId="16" xfId="11" quotePrefix="1" applyFont="1" applyFill="1" applyBorder="1" applyAlignment="1" applyProtection="1">
      <alignment horizontal="center"/>
    </xf>
    <xf numFmtId="0" fontId="6" fillId="0" borderId="5" xfId="11" applyFont="1" applyFill="1" applyBorder="1" applyAlignment="1" applyProtection="1">
      <alignment horizontal="center"/>
      <protection locked="0"/>
    </xf>
    <xf numFmtId="0" fontId="16" fillId="0" borderId="98" xfId="11" applyFont="1" applyFill="1" applyBorder="1" applyAlignment="1" applyProtection="1">
      <alignment horizontal="left"/>
    </xf>
    <xf numFmtId="0" fontId="9" fillId="0" borderId="15" xfId="11" applyFont="1" applyFill="1" applyBorder="1" applyAlignment="1" applyProtection="1">
      <alignment horizontal="center"/>
      <protection locked="0"/>
    </xf>
    <xf numFmtId="0" fontId="9" fillId="0" borderId="28" xfId="11" applyFont="1" applyFill="1" applyBorder="1" applyAlignment="1" applyProtection="1">
      <alignment horizontal="center"/>
      <protection locked="0"/>
    </xf>
    <xf numFmtId="0" fontId="9" fillId="0" borderId="25" xfId="11" applyFont="1" applyFill="1" applyBorder="1" applyAlignment="1" applyProtection="1">
      <alignment horizontal="center"/>
      <protection locked="0"/>
    </xf>
    <xf numFmtId="0" fontId="16" fillId="0" borderId="70" xfId="11" applyFont="1" applyFill="1" applyBorder="1" applyAlignment="1" applyProtection="1">
      <alignment horizontal="left"/>
    </xf>
    <xf numFmtId="0" fontId="50" fillId="0" borderId="69" xfId="11" applyFont="1" applyFill="1" applyBorder="1" applyAlignment="1" applyProtection="1">
      <alignment horizontal="left"/>
      <protection locked="0"/>
    </xf>
    <xf numFmtId="0" fontId="27" fillId="0" borderId="79" xfId="11" applyFont="1" applyFill="1" applyBorder="1" applyAlignment="1" applyProtection="1">
      <alignment horizontal="left"/>
    </xf>
    <xf numFmtId="3" fontId="11" fillId="2" borderId="34" xfId="12" applyNumberFormat="1" applyFont="1" applyFill="1" applyBorder="1" applyAlignment="1" applyProtection="1">
      <alignment horizontal="right"/>
      <protection locked="0"/>
    </xf>
    <xf numFmtId="3" fontId="11" fillId="2" borderId="35" xfId="12" applyNumberFormat="1" applyFont="1" applyFill="1" applyBorder="1" applyAlignment="1" applyProtection="1">
      <alignment horizontal="right"/>
      <protection locked="0"/>
    </xf>
    <xf numFmtId="0" fontId="11" fillId="0" borderId="2" xfId="11" applyFont="1" applyFill="1" applyBorder="1" applyProtection="1">
      <protection locked="0"/>
    </xf>
    <xf numFmtId="0" fontId="18" fillId="0" borderId="65" xfId="11" applyFont="1" applyFill="1" applyBorder="1" applyAlignment="1" applyProtection="1">
      <alignment horizontal="left"/>
    </xf>
    <xf numFmtId="3" fontId="2" fillId="0" borderId="14" xfId="12" applyNumberFormat="1" applyFont="1" applyFill="1" applyBorder="1" applyAlignment="1" applyProtection="1">
      <alignment horizontal="right"/>
      <protection locked="0"/>
    </xf>
    <xf numFmtId="3" fontId="2" fillId="0" borderId="65" xfId="12" applyNumberFormat="1" applyFont="1" applyFill="1" applyBorder="1" applyAlignment="1" applyProtection="1">
      <alignment horizontal="right"/>
      <protection locked="0"/>
    </xf>
    <xf numFmtId="0" fontId="31" fillId="0" borderId="5" xfId="11" applyFont="1" applyFill="1" applyBorder="1" applyAlignment="1" applyProtection="1">
      <alignment horizontal="centerContinuous"/>
      <protection locked="0"/>
    </xf>
    <xf numFmtId="0" fontId="27" fillId="0" borderId="83" xfId="11" applyFont="1" applyFill="1" applyBorder="1" applyAlignment="1" applyProtection="1">
      <alignment horizontal="left"/>
    </xf>
    <xf numFmtId="3" fontId="31" fillId="4" borderId="52" xfId="12" applyNumberFormat="1" applyFont="1" applyFill="1" applyBorder="1" applyAlignment="1" applyProtection="1">
      <alignment horizontal="right"/>
    </xf>
    <xf numFmtId="0" fontId="31" fillId="0" borderId="64" xfId="11" applyFont="1" applyFill="1" applyBorder="1" applyAlignment="1" applyProtection="1">
      <alignment horizontal="centerContinuous"/>
      <protection locked="0"/>
    </xf>
    <xf numFmtId="0" fontId="31" fillId="0" borderId="9" xfId="11" applyFont="1" applyFill="1" applyBorder="1" applyProtection="1">
      <protection locked="0"/>
    </xf>
    <xf numFmtId="0" fontId="31" fillId="0" borderId="0" xfId="11" applyFont="1" applyFill="1" applyProtection="1">
      <protection locked="0"/>
    </xf>
    <xf numFmtId="0" fontId="31" fillId="0" borderId="50" xfId="11" applyFont="1" applyFill="1" applyBorder="1" applyAlignment="1" applyProtection="1">
      <alignment horizontal="left"/>
    </xf>
    <xf numFmtId="3" fontId="31" fillId="2" borderId="1" xfId="12" applyNumberFormat="1" applyFont="1" applyFill="1" applyBorder="1" applyAlignment="1" applyProtection="1">
      <alignment horizontal="right"/>
      <protection locked="0"/>
    </xf>
    <xf numFmtId="0" fontId="31" fillId="0" borderId="40" xfId="11" applyFont="1" applyFill="1" applyBorder="1" applyAlignment="1" applyProtection="1">
      <alignment horizontal="centerContinuous"/>
      <protection locked="0"/>
    </xf>
    <xf numFmtId="0" fontId="53" fillId="0" borderId="0" xfId="11" applyFont="1" applyFill="1" applyBorder="1" applyAlignment="1" applyProtection="1">
      <alignment horizontal="left"/>
    </xf>
    <xf numFmtId="3" fontId="53" fillId="3" borderId="41" xfId="12" applyNumberFormat="1" applyFont="1" applyFill="1" applyBorder="1" applyAlignment="1" applyProtection="1">
      <alignment horizontal="right"/>
      <protection locked="0"/>
    </xf>
    <xf numFmtId="3" fontId="53" fillId="3" borderId="42" xfId="12" applyNumberFormat="1" applyFont="1" applyFill="1" applyBorder="1" applyAlignment="1" applyProtection="1">
      <alignment horizontal="right"/>
      <protection locked="0"/>
    </xf>
    <xf numFmtId="3" fontId="53" fillId="3" borderId="43" xfId="12" applyNumberFormat="1" applyFont="1" applyFill="1" applyBorder="1" applyAlignment="1" applyProtection="1">
      <alignment horizontal="right"/>
      <protection locked="0"/>
    </xf>
    <xf numFmtId="3" fontId="53" fillId="3" borderId="44" xfId="12" applyNumberFormat="1" applyFont="1" applyFill="1" applyBorder="1" applyAlignment="1" applyProtection="1">
      <alignment horizontal="right"/>
      <protection locked="0"/>
    </xf>
    <xf numFmtId="3" fontId="53" fillId="3" borderId="45" xfId="12" applyNumberFormat="1" applyFont="1" applyFill="1" applyBorder="1" applyAlignment="1" applyProtection="1">
      <alignment horizontal="right"/>
      <protection locked="0"/>
    </xf>
    <xf numFmtId="3" fontId="53" fillId="3" borderId="46" xfId="12" applyNumberFormat="1" applyFont="1" applyFill="1" applyBorder="1" applyAlignment="1" applyProtection="1">
      <alignment horizontal="right"/>
      <protection locked="0"/>
    </xf>
    <xf numFmtId="0" fontId="31" fillId="0" borderId="78" xfId="11" applyFont="1" applyFill="1" applyBorder="1" applyAlignment="1" applyProtection="1">
      <alignment horizontal="left"/>
    </xf>
    <xf numFmtId="0" fontId="54" fillId="0" borderId="0" xfId="11" applyFont="1" applyFill="1" applyBorder="1" applyAlignment="1" applyProtection="1">
      <alignment horizontal="left"/>
    </xf>
    <xf numFmtId="3" fontId="54" fillId="3" borderId="41" xfId="12" applyNumberFormat="1" applyFont="1" applyFill="1" applyBorder="1" applyAlignment="1" applyProtection="1">
      <alignment horizontal="right"/>
      <protection locked="0"/>
    </xf>
    <xf numFmtId="3" fontId="54" fillId="3" borderId="42" xfId="12" applyNumberFormat="1" applyFont="1" applyFill="1" applyBorder="1" applyAlignment="1" applyProtection="1">
      <alignment horizontal="right"/>
      <protection locked="0"/>
    </xf>
    <xf numFmtId="3" fontId="54" fillId="3" borderId="43" xfId="12" applyNumberFormat="1" applyFont="1" applyFill="1" applyBorder="1" applyAlignment="1" applyProtection="1">
      <alignment horizontal="right"/>
      <protection locked="0"/>
    </xf>
    <xf numFmtId="3" fontId="54" fillId="3" borderId="44" xfId="12" applyNumberFormat="1" applyFont="1" applyFill="1" applyBorder="1" applyAlignment="1" applyProtection="1">
      <alignment horizontal="right"/>
      <protection locked="0"/>
    </xf>
    <xf numFmtId="3" fontId="54" fillId="3" borderId="45" xfId="12" applyNumberFormat="1" applyFont="1" applyFill="1" applyBorder="1" applyAlignment="1" applyProtection="1">
      <alignment horizontal="right"/>
      <protection locked="0"/>
    </xf>
    <xf numFmtId="3" fontId="54" fillId="3" borderId="46" xfId="12" applyNumberFormat="1" applyFont="1" applyFill="1" applyBorder="1" applyAlignment="1" applyProtection="1">
      <alignment horizontal="right"/>
      <protection locked="0"/>
    </xf>
    <xf numFmtId="3" fontId="54" fillId="3" borderId="47" xfId="12" applyNumberFormat="1" applyFont="1" applyFill="1" applyBorder="1" applyAlignment="1" applyProtection="1">
      <alignment horizontal="right"/>
      <protection locked="0"/>
    </xf>
    <xf numFmtId="3" fontId="54" fillId="3" borderId="48" xfId="12" applyNumberFormat="1" applyFont="1" applyFill="1" applyBorder="1" applyAlignment="1" applyProtection="1">
      <alignment horizontal="right"/>
      <protection locked="0"/>
    </xf>
    <xf numFmtId="3" fontId="54" fillId="3" borderId="49" xfId="12" applyNumberFormat="1" applyFont="1" applyFill="1" applyBorder="1" applyAlignment="1" applyProtection="1">
      <alignment horizontal="right"/>
      <protection locked="0"/>
    </xf>
    <xf numFmtId="0" fontId="17" fillId="5" borderId="96" xfId="11" applyFont="1" applyFill="1" applyBorder="1" applyAlignment="1" applyProtection="1">
      <alignment horizontal="left"/>
    </xf>
    <xf numFmtId="0" fontId="17" fillId="5" borderId="97" xfId="11" applyFont="1" applyFill="1" applyBorder="1" applyAlignment="1" applyProtection="1">
      <alignment horizontal="left"/>
    </xf>
    <xf numFmtId="0" fontId="31" fillId="0" borderId="0" xfId="11" applyFont="1" applyFill="1" applyBorder="1" applyAlignment="1" applyProtection="1">
      <alignment horizontal="left"/>
    </xf>
    <xf numFmtId="3" fontId="31" fillId="0" borderId="50" xfId="12" applyNumberFormat="1" applyFont="1" applyFill="1" applyBorder="1" applyAlignment="1" applyProtection="1">
      <alignment horizontal="right"/>
      <protection locked="0"/>
    </xf>
    <xf numFmtId="3" fontId="31" fillId="0" borderId="51" xfId="12" applyNumberFormat="1" applyFont="1" applyFill="1" applyBorder="1" applyAlignment="1" applyProtection="1">
      <alignment horizontal="right"/>
      <protection locked="0"/>
    </xf>
    <xf numFmtId="3" fontId="31" fillId="0" borderId="52" xfId="12" applyNumberFormat="1" applyFont="1" applyFill="1" applyBorder="1" applyAlignment="1" applyProtection="1">
      <alignment horizontal="right"/>
      <protection locked="0"/>
    </xf>
    <xf numFmtId="0" fontId="27" fillId="0" borderId="0" xfId="11" applyFont="1" applyFill="1" applyBorder="1" applyAlignment="1" applyProtection="1">
      <alignment horizontal="left"/>
    </xf>
    <xf numFmtId="3" fontId="31" fillId="4" borderId="1" xfId="12" applyNumberFormat="1" applyFont="1" applyFill="1" applyBorder="1" applyAlignment="1" applyProtection="1">
      <alignment horizontal="right"/>
    </xf>
    <xf numFmtId="0" fontId="17" fillId="5" borderId="94" xfId="11" applyFont="1" applyFill="1" applyBorder="1" applyAlignment="1" applyProtection="1">
      <alignment horizontal="left"/>
    </xf>
    <xf numFmtId="0" fontId="31" fillId="0" borderId="0" xfId="11" applyFont="1" applyFill="1" applyAlignment="1" applyProtection="1">
      <alignment horizontal="left"/>
    </xf>
    <xf numFmtId="3" fontId="31" fillId="0" borderId="53" xfId="12" applyNumberFormat="1" applyFont="1" applyFill="1" applyBorder="1" applyAlignment="1" applyProtection="1">
      <alignment horizontal="right"/>
      <protection locked="0"/>
    </xf>
    <xf numFmtId="3" fontId="31" fillId="0" borderId="0" xfId="12" applyNumberFormat="1" applyFont="1" applyFill="1" applyBorder="1" applyAlignment="1" applyProtection="1">
      <alignment horizontal="right"/>
      <protection locked="0"/>
    </xf>
    <xf numFmtId="3" fontId="31" fillId="0" borderId="54" xfId="12" applyNumberFormat="1" applyFont="1" applyFill="1" applyBorder="1" applyAlignment="1" applyProtection="1">
      <alignment horizontal="right"/>
      <protection locked="0"/>
    </xf>
    <xf numFmtId="0" fontId="31" fillId="0" borderId="84" xfId="11" applyFont="1" applyFill="1" applyBorder="1" applyAlignment="1" applyProtection="1">
      <alignment horizontal="left"/>
    </xf>
    <xf numFmtId="3" fontId="31" fillId="0" borderId="55" xfId="12" applyNumberFormat="1" applyFont="1" applyFill="1" applyBorder="1" applyAlignment="1" applyProtection="1">
      <alignment horizontal="right"/>
      <protection locked="0"/>
    </xf>
    <xf numFmtId="3" fontId="31" fillId="0" borderId="17" xfId="12" applyNumberFormat="1" applyFont="1" applyFill="1" applyBorder="1" applyAlignment="1" applyProtection="1">
      <alignment horizontal="right"/>
      <protection locked="0"/>
    </xf>
    <xf numFmtId="3" fontId="31" fillId="0" borderId="56" xfId="12" applyNumberFormat="1" applyFont="1" applyFill="1" applyBorder="1" applyAlignment="1" applyProtection="1">
      <alignment horizontal="right"/>
      <protection locked="0"/>
    </xf>
    <xf numFmtId="0" fontId="31" fillId="0" borderId="25" xfId="11" applyFont="1" applyFill="1" applyBorder="1" applyProtection="1">
      <protection locked="0"/>
    </xf>
    <xf numFmtId="3" fontId="27" fillId="2" borderId="34" xfId="12" applyNumberFormat="1" applyFont="1" applyFill="1" applyBorder="1" applyAlignment="1" applyProtection="1">
      <alignment horizontal="right"/>
      <protection locked="0"/>
    </xf>
    <xf numFmtId="3" fontId="27" fillId="2" borderId="35" xfId="12" applyNumberFormat="1" applyFont="1" applyFill="1" applyBorder="1" applyAlignment="1" applyProtection="1">
      <alignment horizontal="right"/>
      <protection locked="0"/>
    </xf>
    <xf numFmtId="0" fontId="27" fillId="0" borderId="2" xfId="11" applyFont="1" applyFill="1" applyBorder="1" applyProtection="1">
      <protection locked="0"/>
    </xf>
    <xf numFmtId="0" fontId="27" fillId="0" borderId="6" xfId="11" applyFont="1" applyFill="1" applyBorder="1" applyAlignment="1" applyProtection="1">
      <alignment horizontal="left"/>
    </xf>
    <xf numFmtId="3" fontId="11" fillId="0" borderId="6" xfId="12" applyNumberFormat="1" applyFont="1" applyFill="1" applyBorder="1" applyAlignment="1" applyProtection="1">
      <alignment horizontal="right"/>
      <protection locked="0"/>
    </xf>
    <xf numFmtId="0" fontId="11" fillId="0" borderId="6" xfId="11" applyFont="1" applyFill="1" applyBorder="1" applyProtection="1">
      <protection locked="0"/>
    </xf>
    <xf numFmtId="0" fontId="5" fillId="0" borderId="7" xfId="11" applyFont="1" applyFill="1" applyBorder="1" applyAlignment="1" applyProtection="1">
      <alignment horizontal="left"/>
    </xf>
    <xf numFmtId="3" fontId="5" fillId="0" borderId="7" xfId="12" applyNumberFormat="1" applyFont="1" applyFill="1" applyBorder="1" applyAlignment="1" applyProtection="1">
      <alignment horizontal="right"/>
      <protection locked="0"/>
    </xf>
    <xf numFmtId="3" fontId="11" fillId="0" borderId="7" xfId="12" applyNumberFormat="1" applyFont="1" applyFill="1" applyBorder="1" applyAlignment="1" applyProtection="1">
      <alignment horizontal="right"/>
      <protection locked="0"/>
    </xf>
    <xf numFmtId="0" fontId="11" fillId="0" borderId="7" xfId="11" applyFont="1" applyFill="1" applyBorder="1" applyProtection="1">
      <protection locked="0"/>
    </xf>
    <xf numFmtId="0" fontId="31" fillId="0" borderId="86" xfId="11" applyFont="1" applyFill="1" applyBorder="1" applyAlignment="1" applyProtection="1">
      <alignment horizontal="left"/>
    </xf>
    <xf numFmtId="3" fontId="31" fillId="2" borderId="62" xfId="12" applyNumberFormat="1" applyFont="1" applyFill="1" applyBorder="1" applyAlignment="1" applyProtection="1">
      <alignment horizontal="right"/>
      <protection locked="0"/>
    </xf>
    <xf numFmtId="0" fontId="31" fillId="0" borderId="63" xfId="11" applyFont="1" applyFill="1" applyBorder="1" applyAlignment="1" applyProtection="1">
      <alignment horizontal="centerContinuous"/>
      <protection locked="0"/>
    </xf>
    <xf numFmtId="0" fontId="31" fillId="0" borderId="0" xfId="11" applyFont="1" applyFill="1" applyBorder="1" applyAlignment="1" applyProtection="1">
      <alignment horizontal="left"/>
      <protection locked="0"/>
    </xf>
    <xf numFmtId="0" fontId="2" fillId="0" borderId="0" xfId="11" applyFont="1" applyFill="1" applyBorder="1" applyProtection="1">
      <protection locked="0"/>
    </xf>
    <xf numFmtId="0" fontId="2" fillId="0" borderId="0" xfId="11" applyFont="1" applyFill="1" applyBorder="1" applyAlignment="1" applyProtection="1">
      <alignment horizontal="centerContinuous"/>
      <protection locked="0"/>
    </xf>
    <xf numFmtId="0" fontId="20" fillId="0" borderId="87" xfId="11" applyFont="1" applyFill="1" applyBorder="1" applyAlignment="1" applyProtection="1">
      <alignment horizontal="left" vertical="center"/>
    </xf>
    <xf numFmtId="0" fontId="20" fillId="0" borderId="26" xfId="11" applyFont="1" applyFill="1" applyBorder="1" applyAlignment="1" applyProtection="1">
      <alignment horizontal="centerContinuous" vertical="center"/>
    </xf>
    <xf numFmtId="0" fontId="20" fillId="0" borderId="27" xfId="11" applyFont="1" applyFill="1" applyBorder="1" applyAlignment="1" applyProtection="1">
      <alignment horizontal="centerContinuous" vertical="center"/>
    </xf>
    <xf numFmtId="0" fontId="25" fillId="0" borderId="0" xfId="11" applyFont="1" applyFill="1" applyAlignment="1" applyProtection="1">
      <alignment horizontal="left"/>
      <protection locked="0"/>
    </xf>
    <xf numFmtId="0" fontId="25" fillId="0" borderId="0" xfId="11" applyFont="1" applyFill="1" applyProtection="1">
      <protection locked="0"/>
    </xf>
    <xf numFmtId="0" fontId="21" fillId="0" borderId="0" xfId="11" applyFont="1" applyFill="1" applyAlignment="1" applyProtection="1">
      <alignment horizontal="right"/>
      <protection locked="0"/>
    </xf>
    <xf numFmtId="0" fontId="40" fillId="0" borderId="0" xfId="11" applyFont="1" applyFill="1" applyBorder="1" applyAlignment="1" applyProtection="1">
      <alignment horizontal="left"/>
      <protection locked="0"/>
    </xf>
    <xf numFmtId="0" fontId="16" fillId="0" borderId="0" xfId="11" applyFont="1" applyFill="1" applyProtection="1">
      <protection locked="0"/>
    </xf>
    <xf numFmtId="0" fontId="9" fillId="0" borderId="0" xfId="11" applyFont="1" applyFill="1" applyProtection="1"/>
    <xf numFmtId="0" fontId="16" fillId="0" borderId="0" xfId="11" applyFont="1" applyFill="1" applyProtection="1"/>
    <xf numFmtId="0" fontId="56" fillId="0" borderId="0" xfId="11" applyFont="1" applyFill="1" applyProtection="1"/>
    <xf numFmtId="0" fontId="6" fillId="0" borderId="0" xfId="11" applyFont="1" applyFill="1" applyProtection="1"/>
    <xf numFmtId="0" fontId="16" fillId="0" borderId="80" xfId="11" applyFont="1" applyFill="1" applyBorder="1" applyAlignment="1" applyProtection="1">
      <alignment horizontal="center"/>
      <protection locked="0"/>
    </xf>
    <xf numFmtId="0" fontId="16" fillId="0" borderId="74" xfId="11" applyFont="1" applyFill="1" applyBorder="1" applyAlignment="1" applyProtection="1">
      <alignment horizontal="center"/>
      <protection locked="0"/>
    </xf>
    <xf numFmtId="0" fontId="86" fillId="0" borderId="17" xfId="11" applyFill="1" applyBorder="1" applyAlignment="1" applyProtection="1">
      <alignment horizontal="left"/>
    </xf>
    <xf numFmtId="2" fontId="86" fillId="0" borderId="17" xfId="11" applyNumberFormat="1" applyFill="1" applyBorder="1" applyProtection="1"/>
    <xf numFmtId="2" fontId="16" fillId="0" borderId="17" xfId="11" applyNumberFormat="1" applyFont="1" applyFill="1" applyBorder="1" applyProtection="1"/>
    <xf numFmtId="0" fontId="16" fillId="0" borderId="10" xfId="11" applyFont="1" applyFill="1" applyBorder="1" applyProtection="1">
      <protection locked="0"/>
    </xf>
    <xf numFmtId="0" fontId="50" fillId="0" borderId="0" xfId="11" applyFont="1" applyFill="1" applyAlignment="1" applyProtection="1">
      <alignment horizontal="center"/>
      <protection locked="0"/>
    </xf>
    <xf numFmtId="0" fontId="9" fillId="0" borderId="0" xfId="11" applyFont="1" applyFill="1" applyAlignment="1" applyProtection="1">
      <alignment horizontal="left"/>
      <protection locked="0"/>
    </xf>
    <xf numFmtId="2" fontId="9" fillId="0" borderId="0" xfId="11" applyNumberFormat="1" applyFont="1" applyFill="1" applyProtection="1">
      <protection locked="0"/>
    </xf>
    <xf numFmtId="0" fontId="86" fillId="0" borderId="0" xfId="11" applyFill="1" applyAlignment="1" applyProtection="1">
      <alignment horizontal="left"/>
      <protection locked="0"/>
    </xf>
    <xf numFmtId="2" fontId="86" fillId="0" borderId="0" xfId="11" applyNumberFormat="1" applyFill="1" applyProtection="1">
      <protection locked="0"/>
    </xf>
    <xf numFmtId="0" fontId="48" fillId="0" borderId="75" xfId="11" applyFont="1" applyFill="1" applyBorder="1" applyAlignment="1" applyProtection="1">
      <alignment vertical="top"/>
    </xf>
    <xf numFmtId="0" fontId="86" fillId="0" borderId="20" xfId="11" applyFill="1" applyBorder="1" applyProtection="1"/>
    <xf numFmtId="0" fontId="86" fillId="0" borderId="11" xfId="11" applyFill="1" applyBorder="1" applyProtection="1"/>
    <xf numFmtId="0" fontId="86" fillId="0" borderId="13" xfId="11" applyFill="1" applyBorder="1" applyProtection="1">
      <protection locked="0"/>
    </xf>
    <xf numFmtId="0" fontId="6" fillId="0" borderId="0" xfId="11" applyFont="1" applyFill="1" applyProtection="1">
      <protection locked="0"/>
    </xf>
    <xf numFmtId="0" fontId="48" fillId="0" borderId="13" xfId="11" applyFont="1" applyFill="1" applyBorder="1" applyProtection="1"/>
    <xf numFmtId="0" fontId="86" fillId="0" borderId="12" xfId="11" applyFill="1" applyBorder="1" applyProtection="1"/>
    <xf numFmtId="0" fontId="49" fillId="0" borderId="13" xfId="11" applyFont="1" applyBorder="1" applyAlignment="1" applyProtection="1">
      <alignment horizontal="left" wrapText="1"/>
    </xf>
    <xf numFmtId="164" fontId="9" fillId="0" borderId="0" xfId="12" quotePrefix="1" applyNumberFormat="1" applyFont="1" applyFill="1" applyBorder="1" applyAlignment="1" applyProtection="1">
      <alignment horizontal="right"/>
    </xf>
    <xf numFmtId="2" fontId="86" fillId="0" borderId="0" xfId="11" applyNumberFormat="1" applyFill="1" applyBorder="1" applyProtection="1"/>
    <xf numFmtId="0" fontId="16" fillId="0" borderId="13" xfId="11" applyFont="1" applyBorder="1" applyProtection="1"/>
    <xf numFmtId="0" fontId="79" fillId="0" borderId="13" xfId="11" applyFont="1" applyBorder="1" applyProtection="1"/>
    <xf numFmtId="164" fontId="9" fillId="0" borderId="0" xfId="12" applyNumberFormat="1" applyFont="1" applyFill="1" applyBorder="1" applyAlignment="1" applyProtection="1">
      <alignment horizontal="right"/>
    </xf>
    <xf numFmtId="0" fontId="49" fillId="0" borderId="76" xfId="11" applyFont="1" applyBorder="1" applyAlignment="1" applyProtection="1">
      <alignment horizontal="left" wrapText="1"/>
    </xf>
    <xf numFmtId="164" fontId="9" fillId="0" borderId="21" xfId="12" applyNumberFormat="1" applyFont="1" applyFill="1" applyBorder="1" applyAlignment="1" applyProtection="1">
      <alignment horizontal="right"/>
    </xf>
    <xf numFmtId="0" fontId="86" fillId="0" borderId="21" xfId="11" applyFill="1" applyBorder="1" applyProtection="1"/>
    <xf numFmtId="0" fontId="86" fillId="0" borderId="22" xfId="11" applyFill="1" applyBorder="1" applyProtection="1"/>
    <xf numFmtId="0" fontId="16" fillId="0" borderId="70" xfId="11" applyFont="1" applyFill="1" applyBorder="1" applyAlignment="1" applyProtection="1">
      <alignment horizontal="left"/>
      <protection locked="0"/>
    </xf>
    <xf numFmtId="0" fontId="9" fillId="0" borderId="0" xfId="11" applyFont="1" applyFill="1" applyAlignment="1" applyProtection="1">
      <alignment horizontal="right"/>
      <protection locked="0"/>
    </xf>
    <xf numFmtId="0" fontId="47" fillId="0" borderId="0" xfId="11" applyFont="1" applyFill="1" applyBorder="1" applyAlignment="1" applyProtection="1">
      <alignment horizontal="left"/>
      <protection locked="0"/>
    </xf>
    <xf numFmtId="0" fontId="6" fillId="0" borderId="0" xfId="11" applyFont="1" applyFill="1" applyAlignment="1" applyProtection="1">
      <alignment horizontal="left"/>
      <protection locked="0"/>
    </xf>
    <xf numFmtId="2" fontId="6" fillId="0" borderId="0" xfId="11" applyNumberFormat="1" applyFont="1" applyFill="1" applyProtection="1">
      <protection locked="0"/>
    </xf>
    <xf numFmtId="2" fontId="9" fillId="0" borderId="0" xfId="11" quotePrefix="1" applyNumberFormat="1" applyFont="1" applyFill="1" applyBorder="1" applyProtection="1">
      <protection locked="0"/>
    </xf>
    <xf numFmtId="2" fontId="16" fillId="0" borderId="17" xfId="11" applyNumberFormat="1" applyFont="1" applyFill="1" applyBorder="1" applyProtection="1">
      <protection locked="0"/>
    </xf>
    <xf numFmtId="2" fontId="6" fillId="0" borderId="17" xfId="11" applyNumberFormat="1" applyFont="1" applyFill="1" applyBorder="1" applyProtection="1">
      <protection locked="0"/>
    </xf>
    <xf numFmtId="0" fontId="6" fillId="0" borderId="17" xfId="11" applyFont="1" applyFill="1" applyBorder="1" applyAlignment="1" applyProtection="1">
      <alignment horizontal="left"/>
      <protection locked="0"/>
    </xf>
    <xf numFmtId="0" fontId="20" fillId="0" borderId="27" xfId="11" applyFont="1" applyFill="1" applyBorder="1" applyAlignment="1" applyProtection="1">
      <alignment horizontal="centerContinuous" vertical="center"/>
      <protection locked="0"/>
    </xf>
    <xf numFmtId="0" fontId="20" fillId="0" borderId="26" xfId="11" applyFont="1" applyFill="1" applyBorder="1" applyAlignment="1" applyProtection="1">
      <alignment horizontal="centerContinuous" vertical="center"/>
      <protection locked="0"/>
    </xf>
    <xf numFmtId="0" fontId="45" fillId="0" borderId="16" xfId="11" quotePrefix="1" applyFont="1" applyFill="1" applyBorder="1" applyAlignment="1" applyProtection="1">
      <alignment horizontal="center"/>
      <protection locked="0"/>
    </xf>
    <xf numFmtId="0" fontId="45" fillId="0" borderId="15" xfId="11" quotePrefix="1" applyFont="1" applyFill="1" applyBorder="1" applyAlignment="1" applyProtection="1">
      <alignment horizontal="center"/>
      <protection locked="0"/>
    </xf>
    <xf numFmtId="0" fontId="16" fillId="0" borderId="69" xfId="11" applyFont="1" applyFill="1" applyBorder="1" applyAlignment="1" applyProtection="1">
      <alignment horizontal="center"/>
    </xf>
    <xf numFmtId="0" fontId="16" fillId="0" borderId="68" xfId="11" applyFont="1" applyFill="1" applyBorder="1" applyAlignment="1" applyProtection="1">
      <alignment horizontal="center"/>
    </xf>
    <xf numFmtId="0" fontId="16" fillId="0" borderId="77" xfId="11" applyFont="1" applyFill="1" applyBorder="1" applyAlignment="1" applyProtection="1">
      <alignment horizontal="center"/>
    </xf>
    <xf numFmtId="0" fontId="16" fillId="0" borderId="0" xfId="11" applyFont="1" applyFill="1" applyAlignment="1" applyProtection="1">
      <alignment horizontal="center"/>
    </xf>
    <xf numFmtId="0" fontId="6" fillId="0" borderId="0" xfId="11" applyFont="1" applyFill="1" applyAlignment="1" applyProtection="1">
      <alignment horizontal="left"/>
    </xf>
    <xf numFmtId="164" fontId="9" fillId="0" borderId="21" xfId="12" quotePrefix="1" applyNumberFormat="1" applyFont="1" applyFill="1" applyBorder="1" applyAlignment="1" applyProtection="1">
      <alignment horizontal="right"/>
    </xf>
    <xf numFmtId="0" fontId="50" fillId="0" borderId="0" xfId="11" applyFont="1" applyFill="1" applyAlignment="1" applyProtection="1">
      <alignment horizontal="left"/>
      <protection locked="0"/>
    </xf>
    <xf numFmtId="0" fontId="16" fillId="0" borderId="17" xfId="11" applyFont="1" applyFill="1" applyBorder="1" applyProtection="1">
      <protection locked="0"/>
    </xf>
    <xf numFmtId="0" fontId="6" fillId="0" borderId="17" xfId="11" applyFont="1" applyFill="1" applyBorder="1" applyProtection="1">
      <protection locked="0"/>
    </xf>
    <xf numFmtId="0" fontId="16" fillId="0" borderId="69" xfId="11" applyFont="1" applyFill="1" applyBorder="1" applyAlignment="1" applyProtection="1">
      <alignment horizontal="left"/>
      <protection locked="0"/>
    </xf>
    <xf numFmtId="0" fontId="20" fillId="0" borderId="26" xfId="11" applyFont="1" applyFill="1" applyBorder="1" applyAlignment="1" applyProtection="1">
      <alignment horizontal="left" vertical="center"/>
    </xf>
    <xf numFmtId="0" fontId="78" fillId="0" borderId="85" xfId="11" applyFont="1" applyFill="1" applyBorder="1" applyAlignment="1" applyProtection="1">
      <alignment vertical="center"/>
      <protection locked="0"/>
    </xf>
    <xf numFmtId="0" fontId="27" fillId="0" borderId="6" xfId="11" applyFont="1" applyFill="1" applyBorder="1" applyProtection="1">
      <protection locked="0"/>
    </xf>
    <xf numFmtId="0" fontId="27" fillId="0" borderId="0" xfId="11" applyFont="1" applyFill="1" applyBorder="1" applyAlignment="1" applyProtection="1">
      <alignment horizontal="left"/>
      <protection locked="0"/>
    </xf>
    <xf numFmtId="0" fontId="50" fillId="0" borderId="70" xfId="11" applyFont="1" applyFill="1" applyBorder="1" applyAlignment="1" applyProtection="1">
      <alignment horizontal="left"/>
      <protection locked="0"/>
    </xf>
    <xf numFmtId="0" fontId="50" fillId="0" borderId="0" xfId="11" applyFont="1" applyFill="1" applyBorder="1" applyAlignment="1" applyProtection="1">
      <alignment horizontal="left"/>
      <protection locked="0"/>
    </xf>
    <xf numFmtId="0" fontId="9" fillId="0" borderId="16" xfId="11" applyFont="1" applyFill="1" applyBorder="1" applyAlignment="1" applyProtection="1">
      <alignment horizontal="center"/>
      <protection locked="0"/>
    </xf>
    <xf numFmtId="0" fontId="6" fillId="0" borderId="18" xfId="11" applyFont="1" applyFill="1" applyBorder="1" applyAlignment="1" applyProtection="1">
      <alignment horizontal="center"/>
    </xf>
    <xf numFmtId="0" fontId="6" fillId="0" borderId="14" xfId="11" applyFont="1" applyFill="1" applyBorder="1" applyProtection="1">
      <protection locked="0"/>
    </xf>
    <xf numFmtId="0" fontId="6" fillId="0" borderId="14" xfId="11" applyFont="1" applyFill="1" applyBorder="1" applyAlignment="1" applyProtection="1">
      <alignment horizontal="left"/>
      <protection locked="0"/>
    </xf>
    <xf numFmtId="0" fontId="6" fillId="0" borderId="0" xfId="11" applyFont="1" applyFill="1" applyBorder="1" applyProtection="1">
      <protection locked="0"/>
    </xf>
    <xf numFmtId="0" fontId="6" fillId="0" borderId="0" xfId="11" applyFont="1" applyFill="1" applyBorder="1" applyAlignment="1" applyProtection="1">
      <alignment horizontal="left"/>
      <protection locked="0"/>
    </xf>
    <xf numFmtId="0" fontId="16" fillId="0" borderId="0" xfId="11" applyFont="1" applyFill="1" applyBorder="1" applyAlignment="1" applyProtection="1">
      <alignment horizontal="left"/>
    </xf>
    <xf numFmtId="0" fontId="16" fillId="0" borderId="0" xfId="11" applyFont="1" applyFill="1" applyBorder="1" applyAlignment="1" applyProtection="1">
      <alignment horizontal="center"/>
    </xf>
    <xf numFmtId="0" fontId="55" fillId="0" borderId="0" xfId="11" applyFont="1" applyFill="1" applyProtection="1">
      <protection locked="0"/>
    </xf>
    <xf numFmtId="0" fontId="7" fillId="0" borderId="0" xfId="11" applyFont="1" applyFill="1" applyAlignment="1" applyProtection="1">
      <alignment horizontal="left"/>
      <protection locked="0"/>
    </xf>
    <xf numFmtId="0" fontId="7" fillId="0" borderId="0" xfId="11" applyFont="1" applyFill="1" applyProtection="1">
      <protection locked="0"/>
    </xf>
    <xf numFmtId="0" fontId="16" fillId="0" borderId="24" xfId="11" applyFont="1" applyFill="1" applyBorder="1" applyProtection="1">
      <protection locked="0"/>
    </xf>
    <xf numFmtId="0" fontId="6" fillId="0" borderId="23" xfId="11" applyFont="1" applyFill="1" applyBorder="1" applyAlignment="1" applyProtection="1">
      <alignment horizontal="center"/>
      <protection locked="0"/>
    </xf>
    <xf numFmtId="0" fontId="16" fillId="0" borderId="9" xfId="11" applyFont="1" applyFill="1" applyBorder="1" applyAlignment="1" applyProtection="1">
      <alignment horizontal="center"/>
      <protection locked="0"/>
    </xf>
    <xf numFmtId="0" fontId="42" fillId="0" borderId="15" xfId="11" quotePrefix="1" applyFont="1" applyFill="1" applyBorder="1" applyAlignment="1" applyProtection="1">
      <alignment horizontal="center"/>
      <protection locked="0"/>
    </xf>
    <xf numFmtId="0" fontId="42" fillId="0" borderId="16" xfId="11" quotePrefix="1" applyFont="1" applyFill="1" applyBorder="1" applyAlignment="1" applyProtection="1">
      <alignment horizontal="center"/>
      <protection locked="0"/>
    </xf>
    <xf numFmtId="0" fontId="6" fillId="0" borderId="0" xfId="11" applyFont="1" applyFill="1" applyBorder="1" applyAlignment="1" applyProtection="1">
      <alignment horizontal="center"/>
      <protection locked="0"/>
    </xf>
    <xf numFmtId="0" fontId="16" fillId="0" borderId="0" xfId="11" applyFont="1" applyFill="1" applyBorder="1" applyAlignment="1" applyProtection="1">
      <alignment horizontal="left"/>
      <protection locked="0"/>
    </xf>
    <xf numFmtId="0" fontId="6" fillId="0" borderId="15" xfId="11" applyFont="1" applyFill="1" applyBorder="1" applyAlignment="1" applyProtection="1">
      <alignment horizontal="center"/>
      <protection locked="0"/>
    </xf>
    <xf numFmtId="0" fontId="6" fillId="0" borderId="144" xfId="11" applyFont="1" applyFill="1" applyBorder="1" applyAlignment="1" applyProtection="1">
      <alignment horizontal="center"/>
      <protection locked="0"/>
    </xf>
    <xf numFmtId="0" fontId="9" fillId="0" borderId="0" xfId="11" applyFont="1" applyFill="1" applyBorder="1" applyAlignment="1" applyProtection="1">
      <alignment horizontal="center"/>
      <protection locked="0"/>
    </xf>
    <xf numFmtId="0" fontId="5" fillId="0" borderId="79" xfId="11" applyFont="1" applyFill="1" applyBorder="1" applyAlignment="1" applyProtection="1">
      <alignment horizontal="left"/>
    </xf>
    <xf numFmtId="3" fontId="6" fillId="2" borderId="34" xfId="12" applyNumberFormat="1" applyFont="1" applyFill="1" applyBorder="1" applyAlignment="1" applyProtection="1">
      <alignment horizontal="right"/>
      <protection locked="0"/>
    </xf>
    <xf numFmtId="3" fontId="6" fillId="2" borderId="34" xfId="12" quotePrefix="1" applyNumberFormat="1" applyFont="1" applyFill="1" applyBorder="1" applyAlignment="1" applyProtection="1">
      <alignment horizontal="right"/>
      <protection locked="0"/>
    </xf>
    <xf numFmtId="3" fontId="6" fillId="2" borderId="145" xfId="12" quotePrefix="1" applyNumberFormat="1" applyFont="1" applyFill="1" applyBorder="1" applyAlignment="1" applyProtection="1">
      <alignment horizontal="right"/>
      <protection locked="0"/>
    </xf>
    <xf numFmtId="0" fontId="29" fillId="0" borderId="2" xfId="11" applyFont="1" applyFill="1" applyBorder="1" applyAlignment="1" applyProtection="1">
      <alignment horizontal="center" vertical="center"/>
      <protection locked="0"/>
    </xf>
    <xf numFmtId="0" fontId="17" fillId="0" borderId="9" xfId="11" applyFont="1" applyFill="1" applyBorder="1" applyProtection="1">
      <protection locked="0"/>
    </xf>
    <xf numFmtId="0" fontId="15" fillId="0" borderId="0" xfId="11" applyFont="1" applyFill="1" applyBorder="1" applyAlignment="1" applyProtection="1">
      <alignment horizontal="left"/>
    </xf>
    <xf numFmtId="49" fontId="9" fillId="2" borderId="66" xfId="11" applyNumberFormat="1" applyFont="1" applyFill="1" applyBorder="1" applyAlignment="1" applyProtection="1">
      <alignment horizontal="center"/>
      <protection locked="0"/>
    </xf>
    <xf numFmtId="0" fontId="2" fillId="0" borderId="60" xfId="11" applyFont="1" applyFill="1" applyBorder="1" applyProtection="1">
      <protection locked="0"/>
    </xf>
    <xf numFmtId="0" fontId="15" fillId="0" borderId="0" xfId="11" applyFont="1" applyFill="1" applyBorder="1" applyAlignment="1" applyProtection="1">
      <alignment horizontal="left"/>
      <protection locked="0"/>
    </xf>
    <xf numFmtId="0" fontId="2" fillId="0" borderId="53" xfId="11" applyFont="1" applyFill="1" applyBorder="1" applyProtection="1">
      <protection locked="0"/>
    </xf>
    <xf numFmtId="0" fontId="2" fillId="0" borderId="5" xfId="11" applyFont="1" applyFill="1" applyBorder="1" applyAlignment="1" applyProtection="1">
      <alignment horizontal="centerContinuous"/>
      <protection locked="0"/>
    </xf>
    <xf numFmtId="0" fontId="6" fillId="0" borderId="50" xfId="11" applyFont="1" applyFill="1" applyBorder="1" applyAlignment="1" applyProtection="1">
      <alignment horizontal="left"/>
    </xf>
    <xf numFmtId="3" fontId="2" fillId="2" borderId="1" xfId="12" applyNumberFormat="1" applyFont="1" applyFill="1" applyBorder="1" applyAlignment="1" applyProtection="1">
      <alignment horizontal="right"/>
      <protection locked="0"/>
    </xf>
    <xf numFmtId="0" fontId="2" fillId="0" borderId="40" xfId="11" applyFont="1" applyFill="1" applyBorder="1" applyAlignment="1" applyProtection="1">
      <alignment horizontal="centerContinuous"/>
      <protection locked="0"/>
    </xf>
    <xf numFmtId="0" fontId="6" fillId="0" borderId="81" xfId="11" applyFont="1" applyFill="1" applyBorder="1" applyAlignment="1" applyProtection="1">
      <alignment horizontal="left"/>
    </xf>
    <xf numFmtId="0" fontId="6" fillId="0" borderId="82" xfId="11" applyFont="1" applyFill="1" applyBorder="1" applyAlignment="1" applyProtection="1">
      <alignment horizontal="left"/>
    </xf>
    <xf numFmtId="0" fontId="6" fillId="0" borderId="59" xfId="11" applyFont="1" applyFill="1" applyBorder="1" applyAlignment="1" applyProtection="1">
      <alignment horizontal="left"/>
    </xf>
    <xf numFmtId="0" fontId="17" fillId="5" borderId="94" xfId="11" applyFont="1" applyFill="1" applyBorder="1" applyProtection="1"/>
    <xf numFmtId="0" fontId="6" fillId="0" borderId="58" xfId="11" applyFont="1" applyFill="1" applyBorder="1" applyAlignment="1" applyProtection="1">
      <alignment horizontal="left"/>
    </xf>
    <xf numFmtId="0" fontId="18" fillId="0" borderId="59" xfId="11" applyFont="1" applyFill="1" applyBorder="1" applyAlignment="1" applyProtection="1">
      <alignment horizontal="left"/>
      <protection locked="0"/>
    </xf>
    <xf numFmtId="3" fontId="2" fillId="23" borderId="1" xfId="12" applyNumberFormat="1" applyFont="1" applyFill="1" applyBorder="1" applyAlignment="1" applyProtection="1">
      <alignment horizontal="right"/>
      <protection locked="0"/>
    </xf>
    <xf numFmtId="0" fontId="2" fillId="23" borderId="40" xfId="11" applyFont="1" applyFill="1" applyBorder="1" applyAlignment="1" applyProtection="1">
      <alignment horizontal="centerContinuous"/>
      <protection locked="0"/>
    </xf>
    <xf numFmtId="0" fontId="18" fillId="0" borderId="0" xfId="11" applyFont="1" applyFill="1" applyBorder="1" applyAlignment="1" applyProtection="1">
      <alignment horizontal="left"/>
      <protection locked="0"/>
    </xf>
    <xf numFmtId="3" fontId="2" fillId="0" borderId="50" xfId="12" applyNumberFormat="1" applyFont="1" applyFill="1" applyBorder="1" applyAlignment="1" applyProtection="1">
      <alignment horizontal="right"/>
      <protection locked="0"/>
    </xf>
    <xf numFmtId="3" fontId="2" fillId="0" borderId="51" xfId="12" applyNumberFormat="1" applyFont="1" applyFill="1" applyBorder="1" applyAlignment="1" applyProtection="1">
      <alignment horizontal="right"/>
      <protection locked="0"/>
    </xf>
    <xf numFmtId="3" fontId="2" fillId="2" borderId="61" xfId="12" applyNumberFormat="1" applyFont="1" applyFill="1" applyBorder="1" applyAlignment="1" applyProtection="1">
      <alignment horizontal="right"/>
      <protection locked="0"/>
    </xf>
    <xf numFmtId="0" fontId="6" fillId="0" borderId="1" xfId="11" applyFont="1" applyFill="1" applyBorder="1" applyAlignment="1" applyProtection="1">
      <alignment horizontal="left"/>
    </xf>
    <xf numFmtId="0" fontId="77" fillId="0" borderId="69" xfId="11" applyFont="1" applyFill="1" applyBorder="1" applyAlignment="1" applyProtection="1">
      <alignment horizontal="left"/>
      <protection locked="0"/>
    </xf>
    <xf numFmtId="3" fontId="2" fillId="0" borderId="55" xfId="12" applyNumberFormat="1" applyFont="1" applyFill="1" applyBorder="1" applyAlignment="1" applyProtection="1">
      <alignment horizontal="right"/>
      <protection locked="0"/>
    </xf>
    <xf numFmtId="3" fontId="2" fillId="0" borderId="17" xfId="12" applyNumberFormat="1" applyFont="1" applyFill="1" applyBorder="1" applyAlignment="1" applyProtection="1">
      <alignment horizontal="right"/>
      <protection locked="0"/>
    </xf>
    <xf numFmtId="0" fontId="2" fillId="0" borderId="4" xfId="11" applyFont="1" applyFill="1" applyBorder="1" applyAlignment="1" applyProtection="1">
      <alignment horizontal="centerContinuous"/>
      <protection locked="0"/>
    </xf>
    <xf numFmtId="0" fontId="27" fillId="0" borderId="79" xfId="11" applyFont="1" applyFill="1" applyBorder="1" applyAlignment="1" applyProtection="1">
      <alignment horizontal="left"/>
      <protection locked="0"/>
    </xf>
    <xf numFmtId="3" fontId="11" fillId="2" borderId="145" xfId="12" applyNumberFormat="1" applyFont="1" applyFill="1" applyBorder="1" applyAlignment="1" applyProtection="1">
      <alignment horizontal="right"/>
      <protection locked="0"/>
    </xf>
    <xf numFmtId="0" fontId="16" fillId="0" borderId="70" xfId="11" applyFont="1" applyFill="1" applyBorder="1" applyProtection="1">
      <protection locked="0"/>
    </xf>
    <xf numFmtId="0" fontId="15" fillId="0" borderId="0" xfId="11" applyFont="1" applyFill="1" applyAlignment="1" applyProtection="1">
      <alignment horizontal="left"/>
    </xf>
    <xf numFmtId="0" fontId="15" fillId="0" borderId="0" xfId="11" applyFont="1" applyFill="1" applyProtection="1">
      <protection locked="0"/>
    </xf>
    <xf numFmtId="0" fontId="5" fillId="0" borderId="0" xfId="11" applyFont="1" applyFill="1" applyProtection="1">
      <protection locked="0"/>
    </xf>
    <xf numFmtId="0" fontId="9" fillId="0" borderId="0" xfId="11" applyFont="1" applyFill="1" applyBorder="1" applyAlignment="1" applyProtection="1">
      <alignment horizontal="left"/>
    </xf>
    <xf numFmtId="0" fontId="16" fillId="0" borderId="80" xfId="11" applyFont="1" applyFill="1" applyBorder="1" applyProtection="1">
      <protection locked="0"/>
    </xf>
    <xf numFmtId="0" fontId="16" fillId="0" borderId="17" xfId="11" applyFont="1" applyFill="1" applyBorder="1" applyAlignment="1" applyProtection="1">
      <alignment horizontal="left"/>
      <protection locked="0"/>
    </xf>
    <xf numFmtId="2" fontId="9" fillId="0" borderId="0" xfId="11" quotePrefix="1" applyNumberFormat="1" applyFont="1" applyFill="1" applyBorder="1" applyProtection="1"/>
    <xf numFmtId="0" fontId="86" fillId="0" borderId="0" xfId="11" applyFill="1" applyBorder="1" applyAlignment="1" applyProtection="1"/>
    <xf numFmtId="0" fontId="16" fillId="0" borderId="74" xfId="11" applyFont="1" applyFill="1" applyBorder="1" applyAlignment="1" applyProtection="1">
      <alignment horizontal="center"/>
    </xf>
    <xf numFmtId="0" fontId="16" fillId="0" borderId="80" xfId="11" applyFont="1" applyFill="1" applyBorder="1" applyProtection="1"/>
    <xf numFmtId="0" fontId="9" fillId="0" borderId="0" xfId="11" applyFont="1" applyFill="1" applyBorder="1" applyProtection="1"/>
    <xf numFmtId="0" fontId="16" fillId="0" borderId="70" xfId="11" applyFont="1" applyFill="1" applyBorder="1" applyProtection="1"/>
    <xf numFmtId="0" fontId="9" fillId="0" borderId="0" xfId="11" applyFont="1" applyFill="1" applyBorder="1" applyAlignment="1" applyProtection="1">
      <alignment horizontal="left"/>
      <protection locked="0"/>
    </xf>
    <xf numFmtId="0" fontId="50" fillId="0" borderId="69" xfId="11" applyFont="1" applyFill="1" applyBorder="1" applyAlignment="1" applyProtection="1">
      <alignment horizontal="left"/>
    </xf>
    <xf numFmtId="0" fontId="5" fillId="0" borderId="0" xfId="11" applyFont="1" applyFill="1" applyBorder="1" applyProtection="1">
      <protection locked="0"/>
    </xf>
    <xf numFmtId="0" fontId="5" fillId="0" borderId="0" xfId="11" applyFont="1" applyFill="1" applyBorder="1" applyAlignment="1" applyProtection="1">
      <alignment horizontal="left"/>
      <protection locked="0"/>
    </xf>
    <xf numFmtId="0" fontId="15" fillId="0" borderId="0" xfId="11" applyFont="1" applyFill="1" applyBorder="1" applyProtection="1">
      <protection locked="0"/>
    </xf>
    <xf numFmtId="0" fontId="16" fillId="0" borderId="19" xfId="11" applyFont="1" applyFill="1" applyBorder="1" applyAlignment="1" applyProtection="1">
      <alignment horizontal="center"/>
    </xf>
    <xf numFmtId="0" fontId="9" fillId="0" borderId="0" xfId="11" applyFont="1" applyFill="1" applyBorder="1" applyAlignment="1" applyProtection="1">
      <alignment horizontal="center"/>
    </xf>
    <xf numFmtId="0" fontId="6" fillId="0" borderId="144" xfId="11" applyFont="1" applyFill="1" applyBorder="1" applyAlignment="1" applyProtection="1">
      <alignment horizontal="center"/>
    </xf>
    <xf numFmtId="0" fontId="6" fillId="0" borderId="15" xfId="11" applyFont="1" applyFill="1" applyBorder="1" applyAlignment="1" applyProtection="1">
      <alignment horizontal="center"/>
    </xf>
    <xf numFmtId="0" fontId="6" fillId="0" borderId="0" xfId="11" applyFont="1" applyFill="1" applyBorder="1" applyAlignment="1" applyProtection="1">
      <alignment horizontal="center"/>
    </xf>
    <xf numFmtId="0" fontId="42" fillId="0" borderId="144" xfId="11" quotePrefix="1" applyFont="1" applyFill="1" applyBorder="1" applyAlignment="1" applyProtection="1">
      <alignment horizontal="center"/>
    </xf>
    <xf numFmtId="0" fontId="42" fillId="0" borderId="15" xfId="11" quotePrefix="1" applyFont="1" applyFill="1" applyBorder="1" applyAlignment="1" applyProtection="1">
      <alignment horizontal="center"/>
    </xf>
    <xf numFmtId="0" fontId="6" fillId="0" borderId="5" xfId="11" applyFont="1" applyFill="1" applyBorder="1" applyAlignment="1" applyProtection="1">
      <alignment horizontal="center"/>
    </xf>
    <xf numFmtId="0" fontId="6" fillId="0" borderId="23" xfId="11" applyFont="1" applyFill="1" applyBorder="1" applyAlignment="1" applyProtection="1">
      <alignment horizontal="center"/>
    </xf>
    <xf numFmtId="0" fontId="16" fillId="0" borderId="8" xfId="11" applyFont="1" applyFill="1" applyBorder="1" applyProtection="1"/>
    <xf numFmtId="0" fontId="7" fillId="0" borderId="0" xfId="11" applyFont="1" applyFill="1" applyProtection="1"/>
    <xf numFmtId="0" fontId="7" fillId="0" borderId="0" xfId="11" applyFont="1" applyFill="1" applyAlignment="1" applyProtection="1">
      <alignment horizontal="left"/>
    </xf>
    <xf numFmtId="0" fontId="16" fillId="0" borderId="0" xfId="11" applyFont="1" applyProtection="1"/>
    <xf numFmtId="0" fontId="16" fillId="0" borderId="68" xfId="11" applyFont="1" applyBorder="1" applyProtection="1"/>
    <xf numFmtId="0" fontId="6" fillId="0" borderId="18" xfId="11" applyFont="1" applyFill="1" applyBorder="1" applyAlignment="1" applyProtection="1">
      <alignment horizontal="center"/>
      <protection locked="0"/>
    </xf>
    <xf numFmtId="0" fontId="16" fillId="0" borderId="19" xfId="11" applyFont="1" applyFill="1" applyBorder="1" applyAlignment="1" applyProtection="1">
      <alignment horizontal="center"/>
      <protection locked="0"/>
    </xf>
    <xf numFmtId="0" fontId="16" fillId="0" borderId="69" xfId="11" applyFont="1" applyBorder="1" applyAlignment="1" applyProtection="1">
      <alignment horizontal="center"/>
    </xf>
    <xf numFmtId="0" fontId="42" fillId="0" borderId="16" xfId="11" quotePrefix="1" applyFont="1" applyFill="1" applyBorder="1" applyAlignment="1" applyProtection="1">
      <alignment horizontal="center"/>
    </xf>
    <xf numFmtId="0" fontId="29" fillId="0" borderId="2" xfId="11" applyFont="1" applyFill="1" applyBorder="1" applyAlignment="1" applyProtection="1">
      <alignment horizontal="centerContinuous" vertical="center"/>
      <protection locked="0"/>
    </xf>
    <xf numFmtId="0" fontId="2" fillId="0" borderId="3" xfId="11" applyFont="1" applyFill="1" applyBorder="1" applyProtection="1">
      <protection locked="0"/>
    </xf>
    <xf numFmtId="0" fontId="6" fillId="0" borderId="78" xfId="11" applyFont="1" applyFill="1" applyBorder="1" applyAlignment="1" applyProtection="1">
      <alignment horizontal="left"/>
    </xf>
    <xf numFmtId="0" fontId="18" fillId="0" borderId="58" xfId="11" applyFont="1" applyFill="1" applyBorder="1" applyAlignment="1" applyProtection="1">
      <alignment horizontal="left"/>
      <protection locked="0"/>
    </xf>
    <xf numFmtId="3" fontId="54" fillId="23" borderId="1" xfId="12" applyNumberFormat="1" applyFont="1" applyFill="1" applyBorder="1" applyAlignment="1" applyProtection="1">
      <alignment horizontal="right"/>
      <protection locked="0"/>
    </xf>
    <xf numFmtId="3" fontId="2" fillId="0" borderId="53" xfId="12" applyNumberFormat="1" applyFont="1" applyFill="1" applyBorder="1" applyAlignment="1" applyProtection="1">
      <alignment horizontal="right"/>
      <protection locked="0"/>
    </xf>
    <xf numFmtId="3" fontId="2" fillId="0" borderId="0" xfId="12" applyNumberFormat="1" applyFont="1" applyFill="1" applyBorder="1" applyAlignment="1" applyProtection="1">
      <alignment horizontal="right"/>
      <protection locked="0"/>
    </xf>
    <xf numFmtId="0" fontId="6" fillId="0" borderId="0" xfId="11" applyFont="1" applyFill="1" applyBorder="1" applyAlignment="1" applyProtection="1">
      <alignment horizontal="left"/>
    </xf>
    <xf numFmtId="3" fontId="0" fillId="0" borderId="53" xfId="12" applyNumberFormat="1" applyFont="1" applyFill="1" applyBorder="1" applyAlignment="1" applyProtection="1">
      <alignment horizontal="right"/>
      <protection locked="0"/>
    </xf>
    <xf numFmtId="3" fontId="0" fillId="0" borderId="0" xfId="12" applyNumberFormat="1" applyFont="1" applyFill="1" applyBorder="1" applyAlignment="1" applyProtection="1">
      <alignment horizontal="right"/>
      <protection locked="0"/>
    </xf>
    <xf numFmtId="0" fontId="16" fillId="0" borderId="69" xfId="11" applyFont="1" applyBorder="1" applyAlignment="1" applyProtection="1">
      <alignment horizontal="left"/>
      <protection locked="0"/>
    </xf>
    <xf numFmtId="0" fontId="16" fillId="0" borderId="95" xfId="11" applyFont="1" applyFill="1" applyBorder="1" applyAlignment="1" applyProtection="1">
      <alignment horizontal="left"/>
      <protection locked="0"/>
    </xf>
    <xf numFmtId="0" fontId="5" fillId="0" borderId="0" xfId="11" applyFont="1" applyFill="1" applyAlignment="1" applyProtection="1">
      <alignment horizontal="left"/>
      <protection locked="0"/>
    </xf>
    <xf numFmtId="0" fontId="16" fillId="0" borderId="74" xfId="11" applyFont="1" applyBorder="1" applyProtection="1">
      <protection locked="0"/>
    </xf>
    <xf numFmtId="0" fontId="16" fillId="0" borderId="0" xfId="11" applyFont="1" applyProtection="1">
      <protection locked="0"/>
    </xf>
    <xf numFmtId="0" fontId="2" fillId="0" borderId="0" xfId="11" applyFont="1" applyProtection="1">
      <protection locked="0"/>
    </xf>
    <xf numFmtId="0" fontId="48" fillId="0" borderId="75" xfId="11" applyFont="1" applyFill="1" applyBorder="1" applyProtection="1"/>
    <xf numFmtId="0" fontId="86" fillId="0" borderId="0" xfId="11" applyFill="1" applyAlignment="1" applyProtection="1">
      <protection locked="0"/>
    </xf>
    <xf numFmtId="0" fontId="31" fillId="0" borderId="0" xfId="11" applyFont="1" applyFill="1" applyAlignment="1" applyProtection="1">
      <protection locked="0"/>
    </xf>
    <xf numFmtId="0" fontId="31" fillId="0" borderId="0" xfId="11" applyFont="1" applyFill="1" applyAlignment="1" applyProtection="1">
      <alignment horizontal="left"/>
      <protection locked="0"/>
    </xf>
    <xf numFmtId="0" fontId="2" fillId="0" borderId="0" xfId="11" applyFont="1" applyFill="1" applyProtection="1">
      <protection locked="0"/>
    </xf>
    <xf numFmtId="0" fontId="2" fillId="0" borderId="0" xfId="11" applyFont="1" applyFill="1" applyAlignment="1" applyProtection="1">
      <protection locked="0"/>
    </xf>
    <xf numFmtId="0" fontId="2" fillId="0" borderId="0" xfId="11" applyFont="1" applyFill="1" applyAlignment="1" applyProtection="1">
      <alignment horizontal="left"/>
      <protection locked="0"/>
    </xf>
    <xf numFmtId="0" fontId="9" fillId="0" borderId="22" xfId="11" applyFont="1" applyFill="1" applyBorder="1" applyProtection="1"/>
    <xf numFmtId="0" fontId="9" fillId="0" borderId="21" xfId="11" applyFont="1" applyFill="1" applyBorder="1" applyProtection="1"/>
    <xf numFmtId="0" fontId="49" fillId="0" borderId="76" xfId="11" applyFont="1" applyBorder="1" applyAlignment="1" applyProtection="1">
      <alignment wrapText="1"/>
    </xf>
    <xf numFmtId="0" fontId="86" fillId="0" borderId="0" xfId="11" applyFill="1" applyAlignment="1" applyProtection="1">
      <alignment horizontal="left"/>
    </xf>
    <xf numFmtId="0" fontId="9" fillId="0" borderId="12" xfId="11" applyFont="1" applyFill="1" applyBorder="1" applyProtection="1"/>
    <xf numFmtId="0" fontId="49" fillId="0" borderId="13" xfId="11" applyFont="1" applyBorder="1" applyAlignment="1" applyProtection="1">
      <alignment wrapText="1"/>
    </xf>
    <xf numFmtId="0" fontId="48" fillId="0" borderId="20" xfId="11" applyFont="1" applyFill="1" applyBorder="1" applyProtection="1"/>
    <xf numFmtId="0" fontId="86" fillId="0" borderId="0" xfId="11" applyFill="1" applyAlignment="1" applyProtection="1"/>
    <xf numFmtId="0" fontId="86" fillId="0" borderId="10" xfId="11" applyFill="1" applyBorder="1" applyProtection="1">
      <protection locked="0"/>
    </xf>
    <xf numFmtId="0" fontId="86" fillId="0" borderId="17" xfId="11" applyFill="1" applyBorder="1" applyProtection="1">
      <protection locked="0"/>
    </xf>
    <xf numFmtId="0" fontId="9" fillId="0" borderId="17" xfId="11" applyFont="1" applyFill="1" applyBorder="1" applyProtection="1"/>
    <xf numFmtId="0" fontId="13" fillId="0" borderId="93" xfId="11" applyFont="1" applyFill="1" applyBorder="1" applyAlignment="1" applyProtection="1"/>
    <xf numFmtId="0" fontId="9" fillId="0" borderId="74" xfId="11" applyFont="1" applyFill="1" applyBorder="1" applyAlignment="1" applyProtection="1">
      <alignment horizontal="left"/>
    </xf>
    <xf numFmtId="0" fontId="16" fillId="0" borderId="74" xfId="11" applyFont="1" applyFill="1" applyBorder="1" applyProtection="1"/>
    <xf numFmtId="0" fontId="86" fillId="0" borderId="9" xfId="11" applyFill="1" applyBorder="1" applyProtection="1">
      <protection locked="0"/>
    </xf>
    <xf numFmtId="49" fontId="73" fillId="0" borderId="0" xfId="11" applyNumberFormat="1" applyFont="1" applyFill="1" applyAlignment="1" applyProtection="1"/>
    <xf numFmtId="0" fontId="9" fillId="0" borderId="69" xfId="11" applyFont="1" applyFill="1" applyBorder="1" applyAlignment="1" applyProtection="1">
      <alignment horizontal="left"/>
    </xf>
    <xf numFmtId="0" fontId="13" fillId="0" borderId="0" xfId="11" applyFont="1" applyFill="1" applyAlignment="1" applyProtection="1"/>
    <xf numFmtId="3" fontId="6" fillId="2" borderId="31" xfId="12" applyNumberFormat="1" applyFont="1" applyFill="1" applyBorder="1" applyAlignment="1" applyProtection="1">
      <protection locked="0"/>
    </xf>
    <xf numFmtId="3" fontId="6" fillId="2" borderId="30" xfId="12" applyNumberFormat="1" applyFont="1" applyFill="1" applyBorder="1" applyAlignment="1" applyProtection="1">
      <protection locked="0"/>
    </xf>
    <xf numFmtId="0" fontId="9" fillId="0" borderId="27" xfId="11" applyFont="1" applyFill="1" applyBorder="1" applyAlignment="1" applyProtection="1">
      <alignment horizontal="center"/>
    </xf>
    <xf numFmtId="0" fontId="14" fillId="0" borderId="30" xfId="11" applyFont="1" applyFill="1" applyBorder="1" applyAlignment="1" applyProtection="1"/>
    <xf numFmtId="3" fontId="6" fillId="0" borderId="39" xfId="11" applyNumberFormat="1" applyFont="1" applyFill="1" applyBorder="1" applyAlignment="1" applyProtection="1">
      <protection locked="0"/>
    </xf>
    <xf numFmtId="3" fontId="6" fillId="0" borderId="38" xfId="11" applyNumberFormat="1" applyFont="1" applyFill="1" applyBorder="1" applyAlignment="1" applyProtection="1">
      <protection locked="0"/>
    </xf>
    <xf numFmtId="0" fontId="9" fillId="0" borderId="71" xfId="11" applyFont="1" applyFill="1" applyBorder="1" applyAlignment="1" applyProtection="1">
      <alignment horizontal="center"/>
    </xf>
    <xf numFmtId="0" fontId="9" fillId="0" borderId="71" xfId="11" applyFont="1" applyFill="1" applyBorder="1" applyAlignment="1" applyProtection="1"/>
    <xf numFmtId="3" fontId="6" fillId="0" borderId="67" xfId="11" applyNumberFormat="1" applyFont="1" applyFill="1" applyBorder="1" applyAlignment="1" applyProtection="1">
      <protection locked="0"/>
    </xf>
    <xf numFmtId="3" fontId="6" fillId="0" borderId="36" xfId="11" applyNumberFormat="1" applyFont="1" applyFill="1" applyBorder="1" applyAlignment="1" applyProtection="1">
      <protection locked="0"/>
    </xf>
    <xf numFmtId="0" fontId="86" fillId="0" borderId="72" xfId="11" applyFill="1" applyBorder="1" applyAlignment="1" applyProtection="1">
      <alignment horizontal="center"/>
    </xf>
    <xf numFmtId="0" fontId="86" fillId="0" borderId="72" xfId="11" applyFill="1" applyBorder="1" applyAlignment="1" applyProtection="1"/>
    <xf numFmtId="3" fontId="6" fillId="2" borderId="33" xfId="12" applyNumberFormat="1" applyFont="1" applyFill="1" applyBorder="1" applyAlignment="1" applyProtection="1">
      <protection locked="0"/>
    </xf>
    <xf numFmtId="0" fontId="9" fillId="0" borderId="33" xfId="11" applyFont="1" applyFill="1" applyBorder="1" applyAlignment="1" applyProtection="1">
      <alignment horizontal="center"/>
    </xf>
    <xf numFmtId="0" fontId="14" fillId="0" borderId="33" xfId="11" applyFont="1" applyFill="1" applyBorder="1" applyAlignment="1" applyProtection="1"/>
    <xf numFmtId="0" fontId="17" fillId="5" borderId="69" xfId="11" applyFont="1" applyFill="1" applyBorder="1" applyAlignment="1" applyProtection="1">
      <alignment horizontal="left"/>
    </xf>
    <xf numFmtId="3" fontId="6" fillId="0" borderId="37" xfId="11" applyNumberFormat="1" applyFont="1" applyFill="1" applyBorder="1" applyAlignment="1" applyProtection="1">
      <protection locked="0"/>
    </xf>
    <xf numFmtId="0" fontId="14" fillId="0" borderId="5" xfId="11" applyFont="1" applyFill="1" applyBorder="1" applyProtection="1"/>
    <xf numFmtId="0" fontId="14" fillId="0" borderId="5" xfId="11" applyFont="1" applyFill="1" applyBorder="1" applyAlignment="1" applyProtection="1"/>
    <xf numFmtId="3" fontId="6" fillId="0" borderId="0" xfId="11" applyNumberFormat="1" applyFont="1" applyFill="1" applyBorder="1" applyAlignment="1" applyProtection="1">
      <protection locked="0"/>
    </xf>
    <xf numFmtId="3" fontId="6" fillId="0" borderId="15" xfId="11" applyNumberFormat="1" applyFont="1" applyFill="1" applyBorder="1" applyAlignment="1" applyProtection="1">
      <protection locked="0"/>
    </xf>
    <xf numFmtId="0" fontId="86" fillId="0" borderId="15" xfId="11" applyFill="1" applyBorder="1" applyProtection="1"/>
    <xf numFmtId="3" fontId="6" fillId="0" borderId="73" xfId="11" applyNumberFormat="1" applyFont="1" applyFill="1" applyBorder="1" applyAlignment="1" applyProtection="1">
      <protection locked="0"/>
    </xf>
    <xf numFmtId="0" fontId="86" fillId="0" borderId="73" xfId="11" applyFill="1" applyBorder="1" applyProtection="1"/>
    <xf numFmtId="0" fontId="86" fillId="0" borderId="67" xfId="11" applyFill="1" applyBorder="1" applyAlignment="1" applyProtection="1"/>
    <xf numFmtId="3" fontId="6" fillId="0" borderId="18" xfId="11" applyNumberFormat="1" applyFont="1" applyFill="1" applyBorder="1" applyAlignment="1" applyProtection="1">
      <protection locked="0"/>
    </xf>
    <xf numFmtId="3" fontId="6" fillId="0" borderId="29" xfId="11" applyNumberFormat="1" applyFont="1" applyFill="1" applyBorder="1" applyAlignment="1" applyProtection="1">
      <protection locked="0"/>
    </xf>
    <xf numFmtId="3" fontId="6" fillId="2" borderId="23" xfId="12" applyNumberFormat="1" applyFont="1" applyFill="1" applyBorder="1" applyAlignment="1" applyProtection="1">
      <protection locked="0"/>
    </xf>
    <xf numFmtId="0" fontId="15" fillId="0" borderId="102" xfId="11" applyFont="1" applyFill="1" applyBorder="1" applyAlignment="1" applyProtection="1"/>
    <xf numFmtId="10" fontId="0" fillId="0" borderId="0" xfId="13" applyNumberFormat="1" applyFont="1" applyFill="1" applyProtection="1">
      <protection locked="0"/>
    </xf>
    <xf numFmtId="0" fontId="15" fillId="0" borderId="100" xfId="11" applyFont="1" applyFill="1" applyBorder="1" applyAlignment="1" applyProtection="1"/>
    <xf numFmtId="0" fontId="9" fillId="0" borderId="33" xfId="11" applyFont="1" applyFill="1" applyBorder="1" applyAlignment="1" applyProtection="1"/>
    <xf numFmtId="0" fontId="15" fillId="0" borderId="101" xfId="11" applyFont="1" applyFill="1" applyBorder="1" applyAlignment="1" applyProtection="1"/>
    <xf numFmtId="3" fontId="6" fillId="2" borderId="32" xfId="12" applyNumberFormat="1" applyFont="1" applyFill="1" applyBorder="1" applyAlignment="1" applyProtection="1">
      <protection locked="0"/>
    </xf>
    <xf numFmtId="0" fontId="15" fillId="0" borderId="5" xfId="11" applyFont="1" applyFill="1" applyBorder="1" applyProtection="1"/>
    <xf numFmtId="0" fontId="15" fillId="0" borderId="5" xfId="11" applyFont="1" applyFill="1" applyBorder="1" applyAlignment="1" applyProtection="1"/>
    <xf numFmtId="3" fontId="6" fillId="2" borderId="99" xfId="12" applyNumberFormat="1" applyFont="1" applyFill="1" applyBorder="1" applyAlignment="1" applyProtection="1">
      <protection locked="0"/>
    </xf>
    <xf numFmtId="0" fontId="15" fillId="0" borderId="31" xfId="11" applyFont="1" applyFill="1" applyBorder="1" applyProtection="1"/>
    <xf numFmtId="3" fontId="9" fillId="0" borderId="0" xfId="11" applyNumberFormat="1" applyFont="1" applyFill="1" applyBorder="1" applyAlignment="1" applyProtection="1">
      <alignment horizontal="center"/>
      <protection locked="0"/>
    </xf>
    <xf numFmtId="3" fontId="9" fillId="0" borderId="15" xfId="11" applyNumberFormat="1" applyFont="1" applyFill="1" applyBorder="1" applyAlignment="1" applyProtection="1">
      <alignment horizontal="center"/>
      <protection locked="0"/>
    </xf>
    <xf numFmtId="0" fontId="86" fillId="0" borderId="71" xfId="11" applyFill="1" applyBorder="1" applyProtection="1"/>
    <xf numFmtId="0" fontId="86" fillId="0" borderId="71" xfId="11" applyFill="1" applyBorder="1" applyAlignment="1" applyProtection="1"/>
    <xf numFmtId="3" fontId="9" fillId="0" borderId="18" xfId="11" applyNumberFormat="1" applyFont="1" applyFill="1" applyBorder="1" applyAlignment="1" applyProtection="1">
      <alignment horizontal="center"/>
      <protection locked="0"/>
    </xf>
    <xf numFmtId="3" fontId="9" fillId="0" borderId="29" xfId="11" applyNumberFormat="1" applyFont="1" applyFill="1" applyBorder="1" applyAlignment="1" applyProtection="1">
      <alignment horizontal="center"/>
      <protection locked="0"/>
    </xf>
    <xf numFmtId="0" fontId="9" fillId="0" borderId="72" xfId="11" applyFont="1" applyFill="1" applyBorder="1" applyProtection="1"/>
    <xf numFmtId="0" fontId="9" fillId="0" borderId="72" xfId="11" applyFont="1" applyFill="1" applyBorder="1" applyAlignment="1" applyProtection="1"/>
    <xf numFmtId="3" fontId="6" fillId="2" borderId="33" xfId="12" applyNumberFormat="1" applyFont="1" applyFill="1" applyBorder="1" applyAlignment="1" applyProtection="1">
      <alignment horizontal="right"/>
      <protection locked="0"/>
    </xf>
    <xf numFmtId="0" fontId="9" fillId="0" borderId="103" xfId="11" applyFont="1" applyFill="1" applyBorder="1" applyAlignment="1" applyProtection="1"/>
    <xf numFmtId="3" fontId="6" fillId="2" borderId="32" xfId="12" applyNumberFormat="1" applyFont="1" applyFill="1" applyBorder="1" applyAlignment="1" applyProtection="1">
      <alignment horizontal="right"/>
      <protection locked="0"/>
    </xf>
    <xf numFmtId="0" fontId="9" fillId="0" borderId="32" xfId="11" applyFont="1" applyFill="1" applyBorder="1" applyAlignment="1" applyProtection="1">
      <alignment horizontal="center"/>
    </xf>
    <xf numFmtId="0" fontId="9" fillId="0" borderId="104" xfId="11" applyFont="1" applyFill="1" applyBorder="1" applyAlignment="1" applyProtection="1"/>
    <xf numFmtId="3" fontId="6" fillId="2" borderId="31" xfId="12" applyNumberFormat="1" applyFont="1" applyFill="1" applyBorder="1" applyAlignment="1" applyProtection="1">
      <alignment horizontal="right"/>
      <protection locked="0"/>
    </xf>
    <xf numFmtId="3" fontId="6" fillId="2" borderId="99" xfId="12" applyNumberFormat="1" applyFont="1" applyFill="1" applyBorder="1" applyAlignment="1" applyProtection="1">
      <alignment horizontal="right"/>
      <protection locked="0"/>
    </xf>
    <xf numFmtId="0" fontId="9" fillId="0" borderId="106" xfId="11" applyFont="1" applyFill="1" applyBorder="1" applyAlignment="1" applyProtection="1">
      <alignment horizontal="center"/>
    </xf>
    <xf numFmtId="0" fontId="9" fillId="0" borderId="105" xfId="11" applyFont="1" applyFill="1" applyBorder="1" applyAlignment="1" applyProtection="1"/>
    <xf numFmtId="3" fontId="9" fillId="0" borderId="0" xfId="11" applyNumberFormat="1" applyFont="1" applyFill="1" applyBorder="1" applyProtection="1">
      <protection locked="0"/>
    </xf>
    <xf numFmtId="3" fontId="9" fillId="0" borderId="15" xfId="11" applyNumberFormat="1" applyFont="1" applyFill="1" applyBorder="1" applyProtection="1">
      <protection locked="0"/>
    </xf>
    <xf numFmtId="0" fontId="9" fillId="0" borderId="5" xfId="11" applyFont="1" applyFill="1" applyBorder="1" applyAlignment="1" applyProtection="1">
      <alignment horizontal="center"/>
    </xf>
    <xf numFmtId="0" fontId="9" fillId="0" borderId="71" xfId="11" applyFont="1" applyFill="1" applyBorder="1" applyProtection="1"/>
    <xf numFmtId="0" fontId="50" fillId="0" borderId="90" xfId="11" applyFont="1" applyFill="1" applyBorder="1" applyAlignment="1" applyProtection="1">
      <alignment horizontal="left"/>
    </xf>
    <xf numFmtId="0" fontId="13" fillId="0" borderId="16" xfId="11" applyFont="1" applyFill="1" applyBorder="1" applyAlignment="1" applyProtection="1">
      <alignment horizontal="center"/>
    </xf>
    <xf numFmtId="0" fontId="6" fillId="0" borderId="15" xfId="11" applyFont="1" applyFill="1" applyBorder="1" applyProtection="1"/>
    <xf numFmtId="0" fontId="40" fillId="0" borderId="16" xfId="11" applyFont="1" applyFill="1" applyBorder="1" applyAlignment="1" applyProtection="1">
      <alignment horizontal="center"/>
    </xf>
    <xf numFmtId="0" fontId="9" fillId="0" borderId="15" xfId="11" applyFont="1" applyFill="1" applyBorder="1" applyAlignment="1" applyProtection="1">
      <alignment horizontal="center"/>
    </xf>
    <xf numFmtId="0" fontId="9" fillId="0" borderId="0" xfId="11" applyFont="1" applyFill="1" applyAlignment="1" applyProtection="1">
      <alignment horizontal="centerContinuous" vertical="center"/>
    </xf>
    <xf numFmtId="0" fontId="9" fillId="0" borderId="0" xfId="11" applyFont="1" applyFill="1" applyAlignment="1" applyProtection="1">
      <alignment horizontal="centerContinuous"/>
    </xf>
    <xf numFmtId="0" fontId="12" fillId="0" borderId="15" xfId="11" applyFont="1" applyFill="1" applyBorder="1" applyAlignment="1" applyProtection="1">
      <alignment horizontal="centerContinuous" vertical="center"/>
    </xf>
    <xf numFmtId="0" fontId="9" fillId="0" borderId="15" xfId="11" applyFont="1" applyFill="1" applyBorder="1" applyProtection="1"/>
    <xf numFmtId="0" fontId="9" fillId="0" borderId="14" xfId="11" applyFont="1" applyFill="1" applyBorder="1" applyAlignment="1" applyProtection="1"/>
    <xf numFmtId="0" fontId="9" fillId="0" borderId="68" xfId="11" applyFont="1" applyFill="1" applyBorder="1" applyAlignment="1" applyProtection="1">
      <alignment horizontal="left"/>
    </xf>
    <xf numFmtId="0" fontId="16" fillId="0" borderId="68" xfId="11" applyFont="1" applyFill="1" applyBorder="1" applyProtection="1"/>
    <xf numFmtId="0" fontId="11" fillId="0" borderId="0" xfId="11" applyFont="1" applyFill="1" applyAlignment="1" applyProtection="1"/>
    <xf numFmtId="0" fontId="5" fillId="0" borderId="0" xfId="11" applyFont="1" applyFill="1" applyAlignment="1" applyProtection="1">
      <alignment horizontal="right"/>
      <protection locked="0"/>
    </xf>
    <xf numFmtId="0" fontId="5" fillId="0" borderId="0" xfId="11" applyFont="1" applyFill="1" applyAlignment="1" applyProtection="1"/>
    <xf numFmtId="0" fontId="9" fillId="0" borderId="0" xfId="11" applyFont="1" applyFill="1" applyAlignment="1" applyProtection="1">
      <alignment horizontal="center"/>
      <protection locked="0"/>
    </xf>
    <xf numFmtId="0" fontId="6" fillId="0" borderId="0" xfId="11" applyFont="1" applyFill="1" applyAlignment="1" applyProtection="1">
      <alignment horizontal="centerContinuous"/>
      <protection locked="0"/>
    </xf>
    <xf numFmtId="0" fontId="9" fillId="0" borderId="0" xfId="11" applyFont="1" applyFill="1" applyAlignment="1" applyProtection="1">
      <alignment horizontal="centerContinuous"/>
      <protection locked="0"/>
    </xf>
    <xf numFmtId="0" fontId="24" fillId="0" borderId="0" xfId="11" applyFont="1" applyFill="1" applyAlignment="1" applyProtection="1">
      <alignment horizontal="centerContinuous"/>
      <protection locked="0"/>
    </xf>
    <xf numFmtId="0" fontId="23" fillId="0" borderId="0" xfId="11" applyFont="1" applyFill="1" applyAlignment="1" applyProtection="1">
      <alignment horizontal="center"/>
      <protection locked="0"/>
    </xf>
    <xf numFmtId="0" fontId="9" fillId="0" borderId="0" xfId="11" applyFont="1" applyFill="1" applyAlignment="1" applyProtection="1">
      <alignment horizontal="center"/>
    </xf>
    <xf numFmtId="0" fontId="37" fillId="0" borderId="0" xfId="11" applyFont="1" applyFill="1" applyProtection="1"/>
    <xf numFmtId="0" fontId="52" fillId="0" borderId="0" xfId="11" applyFont="1" applyFill="1" applyProtection="1"/>
    <xf numFmtId="0" fontId="8" fillId="0" borderId="0" xfId="11" applyFont="1" applyFill="1" applyAlignment="1" applyProtection="1">
      <alignment vertical="center"/>
    </xf>
    <xf numFmtId="0" fontId="65" fillId="0" borderId="0" xfId="11" applyFont="1" applyFill="1" applyProtection="1"/>
    <xf numFmtId="0" fontId="8" fillId="0" borderId="0" xfId="11" applyFont="1" applyFill="1" applyProtection="1"/>
    <xf numFmtId="0" fontId="6" fillId="0" borderId="0" xfId="11" applyFont="1" applyFill="1" applyAlignment="1" applyProtection="1">
      <alignment horizontal="center"/>
    </xf>
    <xf numFmtId="0" fontId="39" fillId="0" borderId="0" xfId="11" applyFont="1" applyFill="1" applyProtection="1"/>
    <xf numFmtId="0" fontId="38" fillId="0" borderId="0" xfId="11" applyFont="1" applyFill="1" applyProtection="1"/>
    <xf numFmtId="0" fontId="44" fillId="3" borderId="0" xfId="11" applyFont="1" applyFill="1" applyBorder="1" applyAlignment="1" applyProtection="1"/>
    <xf numFmtId="14" fontId="44" fillId="3" borderId="0" xfId="11" applyNumberFormat="1" applyFont="1" applyFill="1" applyBorder="1" applyAlignment="1" applyProtection="1"/>
    <xf numFmtId="0" fontId="44" fillId="3" borderId="0" xfId="11" applyFont="1" applyFill="1" applyBorder="1" applyAlignment="1" applyProtection="1">
      <protection locked="0"/>
    </xf>
    <xf numFmtId="0" fontId="7" fillId="0" borderId="0" xfId="11" applyFont="1" applyFill="1" applyAlignment="1" applyProtection="1">
      <alignment horizontal="centerContinuous"/>
      <protection locked="0"/>
    </xf>
    <xf numFmtId="0" fontId="6" fillId="0" borderId="0" xfId="11" applyFont="1" applyFill="1" applyAlignment="1" applyProtection="1">
      <alignment horizontal="center"/>
      <protection locked="0"/>
    </xf>
    <xf numFmtId="0" fontId="6" fillId="0" borderId="0" xfId="11" applyFont="1" applyFill="1" applyBorder="1" applyAlignment="1" applyProtection="1">
      <alignment horizontal="centerContinuous"/>
      <protection locked="0"/>
    </xf>
    <xf numFmtId="0" fontId="43" fillId="3" borderId="0" xfId="11" applyFont="1" applyFill="1" applyBorder="1" applyAlignment="1" applyProtection="1"/>
    <xf numFmtId="0" fontId="43" fillId="3" borderId="0" xfId="11" applyFont="1" applyFill="1" applyBorder="1" applyAlignment="1" applyProtection="1">
      <protection locked="0"/>
    </xf>
    <xf numFmtId="0" fontId="6" fillId="0" borderId="0" xfId="11" applyFont="1" applyFill="1" applyAlignment="1" applyProtection="1">
      <alignment horizontal="centerContinuous"/>
    </xf>
    <xf numFmtId="0" fontId="51" fillId="0" borderId="0" xfId="11" applyFont="1" applyAlignment="1" applyProtection="1">
      <alignment horizontal="center"/>
    </xf>
    <xf numFmtId="0" fontId="68" fillId="0" borderId="0" xfId="11" applyFont="1" applyAlignment="1" applyProtection="1">
      <alignment horizontal="center"/>
    </xf>
    <xf numFmtId="0" fontId="67" fillId="0" borderId="0" xfId="11" applyFont="1" applyFill="1" applyProtection="1"/>
    <xf numFmtId="0" fontId="76" fillId="0" borderId="0" xfId="11" applyFont="1" applyFill="1" applyAlignment="1" applyProtection="1">
      <alignment horizontal="centerContinuous"/>
    </xf>
    <xf numFmtId="0" fontId="6" fillId="0" borderId="0" xfId="11" applyFont="1" applyFill="1" applyBorder="1" applyAlignment="1" applyProtection="1">
      <alignment horizontal="centerContinuous"/>
    </xf>
    <xf numFmtId="0" fontId="5" fillId="0" borderId="0" xfId="11" applyFont="1" applyFill="1" applyBorder="1" applyAlignment="1" applyProtection="1">
      <alignment horizontal="centerContinuous"/>
    </xf>
    <xf numFmtId="0" fontId="26" fillId="0" borderId="0" xfId="11" applyFont="1" applyFill="1" applyBorder="1" applyAlignment="1" applyProtection="1">
      <alignment horizontal="centerContinuous"/>
    </xf>
    <xf numFmtId="0" fontId="30" fillId="0" borderId="0" xfId="11" applyFont="1" applyFill="1" applyAlignment="1" applyProtection="1">
      <alignment horizontal="centerContinuous"/>
    </xf>
    <xf numFmtId="0" fontId="64" fillId="0" borderId="0" xfId="11" applyFont="1" applyFill="1" applyAlignment="1" applyProtection="1">
      <alignment horizontal="center"/>
    </xf>
    <xf numFmtId="0" fontId="64" fillId="0" borderId="0" xfId="11" applyFont="1" applyFill="1" applyProtection="1"/>
    <xf numFmtId="0" fontId="6" fillId="0" borderId="67" xfId="11" applyFont="1" applyFill="1" applyBorder="1" applyAlignment="1" applyProtection="1">
      <alignment horizontal="centerContinuous"/>
    </xf>
    <xf numFmtId="0" fontId="5" fillId="0" borderId="67" xfId="11" applyFont="1" applyFill="1" applyBorder="1" applyAlignment="1" applyProtection="1">
      <alignment horizontal="centerContinuous"/>
    </xf>
    <xf numFmtId="0" fontId="26" fillId="0" borderId="67" xfId="11" applyFont="1" applyFill="1" applyBorder="1" applyAlignment="1" applyProtection="1">
      <alignment horizontal="centerContinuous"/>
    </xf>
    <xf numFmtId="0" fontId="5" fillId="0" borderId="0" xfId="11" applyFont="1" applyFill="1" applyAlignment="1" applyProtection="1">
      <alignment horizontal="centerContinuous"/>
    </xf>
    <xf numFmtId="0" fontId="26" fillId="0" borderId="0" xfId="11" applyFont="1" applyFill="1" applyAlignment="1" applyProtection="1">
      <alignment horizontal="centerContinuous"/>
    </xf>
    <xf numFmtId="0" fontId="4" fillId="0" borderId="0" xfId="11" applyFont="1" applyFill="1" applyAlignment="1" applyProtection="1">
      <alignment horizontal="centerContinuous"/>
    </xf>
    <xf numFmtId="0" fontId="6" fillId="0" borderId="0" xfId="11" applyFont="1" applyFill="1" applyAlignment="1" applyProtection="1">
      <alignment horizontal="right"/>
    </xf>
    <xf numFmtId="0" fontId="28" fillId="0" borderId="0" xfId="11" applyFont="1" applyFill="1" applyAlignment="1" applyProtection="1">
      <alignment horizontal="right" vertical="top"/>
    </xf>
    <xf numFmtId="0" fontId="70" fillId="0" borderId="0" xfId="11" applyFont="1" applyFill="1" applyAlignment="1" applyProtection="1">
      <alignment horizontal="right" vertical="top"/>
    </xf>
    <xf numFmtId="0" fontId="69" fillId="0" borderId="0" xfId="11" applyFont="1" applyFill="1" applyProtection="1"/>
    <xf numFmtId="0" fontId="72" fillId="0" borderId="0" xfId="11" applyFont="1" applyFill="1" applyAlignment="1" applyProtection="1">
      <alignment horizontal="left"/>
    </xf>
    <xf numFmtId="0" fontId="72" fillId="0" borderId="0" xfId="11" quotePrefix="1" applyFont="1" applyFill="1" applyAlignment="1" applyProtection="1">
      <alignment horizontal="left"/>
    </xf>
    <xf numFmtId="0" fontId="80" fillId="0" borderId="0" xfId="11" applyFont="1" applyFill="1" applyAlignment="1" applyProtection="1">
      <alignment horizontal="right"/>
    </xf>
    <xf numFmtId="0" fontId="71" fillId="0" borderId="0" xfId="11" applyFont="1" applyFill="1" applyAlignment="1" applyProtection="1">
      <alignment horizontal="left"/>
    </xf>
    <xf numFmtId="0" fontId="98" fillId="0" borderId="0" xfId="11" applyFont="1" applyFill="1" applyProtection="1">
      <protection locked="0"/>
    </xf>
    <xf numFmtId="0" fontId="9" fillId="15" borderId="0" xfId="11" applyFont="1" applyFill="1" applyProtection="1"/>
    <xf numFmtId="0" fontId="6" fillId="15" borderId="0" xfId="11" applyFont="1" applyFill="1" applyProtection="1">
      <protection locked="0"/>
    </xf>
    <xf numFmtId="0" fontId="97" fillId="12" borderId="150" xfId="10" applyFont="1" applyFill="1" applyBorder="1" applyAlignment="1" applyProtection="1">
      <alignment horizontal="center"/>
    </xf>
    <xf numFmtId="0" fontId="86" fillId="0" borderId="0" xfId="0" applyFont="1" applyFill="1" applyProtection="1"/>
    <xf numFmtId="0" fontId="99" fillId="0" borderId="0" xfId="10" applyFont="1" applyFill="1" applyAlignment="1" applyProtection="1">
      <alignment horizontal="center"/>
    </xf>
    <xf numFmtId="0" fontId="2" fillId="0" borderId="40" xfId="0" applyFont="1" applyFill="1" applyBorder="1" applyAlignment="1" applyProtection="1">
      <alignment horizontal="centerContinuous"/>
      <protection locked="0"/>
    </xf>
    <xf numFmtId="0" fontId="2" fillId="0" borderId="40" xfId="11" applyFont="1" applyFill="1" applyBorder="1" applyAlignment="1" applyProtection="1">
      <alignment horizontal="center"/>
      <protection locked="0"/>
    </xf>
    <xf numFmtId="0" fontId="100" fillId="0" borderId="0" xfId="0" applyFont="1" applyFill="1" applyAlignment="1" applyProtection="1">
      <alignment horizontal="centerContinuous"/>
    </xf>
    <xf numFmtId="0" fontId="101" fillId="0" borderId="0" xfId="0" applyFont="1" applyFill="1" applyAlignment="1" applyProtection="1">
      <alignment horizontal="centerContinuous"/>
    </xf>
    <xf numFmtId="10" fontId="0" fillId="0" borderId="17" xfId="2" applyNumberFormat="1" applyFont="1" applyFill="1" applyBorder="1" applyProtection="1">
      <protection locked="0"/>
    </xf>
    <xf numFmtId="0" fontId="2" fillId="24" borderId="40" xfId="0" applyFont="1" applyFill="1" applyBorder="1" applyAlignment="1" applyProtection="1">
      <alignment horizontal="centerContinuous"/>
      <protection locked="0"/>
    </xf>
    <xf numFmtId="0" fontId="11" fillId="0" borderId="151" xfId="0" applyFont="1" applyFill="1" applyBorder="1" applyProtection="1">
      <protection locked="0"/>
    </xf>
    <xf numFmtId="0" fontId="2" fillId="0" borderId="57" xfId="0" applyFont="1" applyFill="1" applyBorder="1" applyAlignment="1" applyProtection="1">
      <alignment horizontal="centerContinuous"/>
      <protection locked="0"/>
    </xf>
    <xf numFmtId="1" fontId="9" fillId="0" borderId="16" xfId="0" applyNumberFormat="1" applyFont="1" applyFill="1" applyBorder="1" applyAlignment="1" applyProtection="1">
      <alignment horizontal="center" vertical="center"/>
    </xf>
    <xf numFmtId="0" fontId="8" fillId="0" borderId="0" xfId="9" applyFont="1" applyFill="1" applyAlignment="1">
      <alignment horizontal="left" wrapText="1"/>
    </xf>
    <xf numFmtId="0" fontId="30" fillId="0" borderId="0" xfId="0" applyFont="1" applyFill="1" applyAlignment="1" applyProtection="1">
      <alignment horizontal="center"/>
    </xf>
    <xf numFmtId="0" fontId="8" fillId="0" borderId="0" xfId="11" applyFont="1" applyFill="1" applyAlignment="1" applyProtection="1">
      <alignment horizontal="left" wrapText="1"/>
    </xf>
    <xf numFmtId="0" fontId="30" fillId="0" borderId="0" xfId="11" applyFont="1" applyFill="1" applyAlignment="1" applyProtection="1">
      <alignment horizontal="center"/>
    </xf>
    <xf numFmtId="0" fontId="87" fillId="0" borderId="0" xfId="11" applyFont="1" applyFill="1" applyAlignment="1" applyProtection="1">
      <alignment horizontal="left" wrapText="1"/>
    </xf>
    <xf numFmtId="0" fontId="2" fillId="0" borderId="20" xfId="0" applyFont="1" applyFill="1" applyBorder="1" applyAlignment="1" applyProtection="1">
      <alignment horizontal="center" wrapText="1"/>
    </xf>
    <xf numFmtId="0" fontId="0" fillId="0" borderId="0" xfId="0" applyFill="1" applyBorder="1" applyAlignment="1" applyProtection="1">
      <alignment horizontal="right"/>
    </xf>
    <xf numFmtId="0" fontId="2" fillId="0" borderId="20" xfId="11" applyFont="1" applyFill="1" applyBorder="1" applyAlignment="1" applyProtection="1">
      <alignment horizontal="center" wrapText="1"/>
    </xf>
    <xf numFmtId="0" fontId="86" fillId="0" borderId="0" xfId="11" applyFill="1" applyBorder="1" applyAlignment="1" applyProtection="1">
      <alignment horizontal="right"/>
    </xf>
    <xf numFmtId="0" fontId="0" fillId="0" borderId="20" xfId="0" applyFill="1" applyBorder="1" applyAlignment="1" applyProtection="1">
      <alignment horizontal="center" wrapText="1"/>
    </xf>
    <xf numFmtId="0" fontId="86" fillId="0" borderId="20" xfId="11" applyFill="1" applyBorder="1" applyAlignment="1" applyProtection="1">
      <alignment horizontal="center" wrapText="1"/>
    </xf>
    <xf numFmtId="0" fontId="41" fillId="0" borderId="20" xfId="0" applyFont="1" applyFill="1" applyBorder="1" applyAlignment="1" applyProtection="1">
      <alignment horizontal="center" vertical="top" wrapText="1"/>
    </xf>
    <xf numFmtId="0" fontId="6" fillId="0" borderId="20" xfId="11" applyFont="1" applyFill="1" applyBorder="1" applyAlignment="1" applyProtection="1">
      <alignment horizontal="center" vertical="top" wrapText="1"/>
    </xf>
    <xf numFmtId="0" fontId="6" fillId="0" borderId="18" xfId="0" applyFont="1" applyFill="1" applyBorder="1" applyAlignment="1" applyProtection="1">
      <alignment horizontal="center"/>
    </xf>
    <xf numFmtId="0" fontId="0" fillId="0" borderId="20" xfId="0" applyFill="1" applyBorder="1" applyAlignment="1" applyProtection="1">
      <alignment horizontal="center" vertical="top" wrapText="1"/>
    </xf>
    <xf numFmtId="0" fontId="6" fillId="0" borderId="18" xfId="11" applyFont="1" applyFill="1" applyBorder="1" applyAlignment="1" applyProtection="1">
      <alignment horizontal="center"/>
    </xf>
    <xf numFmtId="0" fontId="86" fillId="0" borderId="20" xfId="11" applyFill="1" applyBorder="1" applyAlignment="1" applyProtection="1">
      <alignment horizontal="center" vertical="top" wrapText="1"/>
    </xf>
    <xf numFmtId="0" fontId="41" fillId="0" borderId="88" xfId="0" applyFont="1" applyFill="1" applyBorder="1" applyAlignment="1" applyProtection="1">
      <alignment horizontal="center" wrapText="1"/>
    </xf>
    <xf numFmtId="0" fontId="6" fillId="0" borderId="88" xfId="11" applyFont="1" applyFill="1" applyBorder="1" applyAlignment="1" applyProtection="1">
      <alignment horizontal="center" wrapText="1"/>
    </xf>
    <xf numFmtId="49" fontId="16" fillId="6" borderId="139" xfId="4" applyNumberFormat="1" applyFont="1" applyFill="1" applyBorder="1" applyAlignment="1" applyProtection="1">
      <alignment horizontal="center" vertical="center"/>
    </xf>
    <xf numFmtId="49" fontId="16" fillId="6" borderId="124" xfId="4" applyNumberFormat="1" applyFont="1" applyFill="1" applyBorder="1" applyAlignment="1" applyProtection="1">
      <alignment horizontal="center" vertical="center"/>
    </xf>
    <xf numFmtId="49" fontId="16" fillId="6" borderId="125" xfId="4" applyNumberFormat="1" applyFont="1" applyFill="1" applyBorder="1" applyAlignment="1" applyProtection="1">
      <alignment horizontal="center" vertical="center"/>
    </xf>
    <xf numFmtId="49" fontId="16" fillId="9" borderId="123" xfId="4" applyNumberFormat="1" applyFont="1" applyFill="1" applyBorder="1" applyAlignment="1" applyProtection="1">
      <alignment horizontal="center" vertical="center"/>
    </xf>
    <xf numFmtId="49" fontId="16" fillId="9" borderId="124" xfId="4" applyNumberFormat="1" applyFont="1" applyFill="1" applyBorder="1" applyAlignment="1" applyProtection="1">
      <alignment horizontal="center" vertical="center"/>
    </xf>
    <xf numFmtId="49" fontId="16" fillId="9" borderId="125" xfId="4" applyNumberFormat="1" applyFont="1" applyFill="1" applyBorder="1" applyAlignment="1" applyProtection="1">
      <alignment horizontal="center" vertical="center"/>
    </xf>
    <xf numFmtId="0" fontId="16" fillId="2" borderId="123" xfId="5" applyFont="1" applyFill="1" applyBorder="1" applyAlignment="1" applyProtection="1">
      <alignment vertical="center"/>
    </xf>
    <xf numFmtId="0" fontId="16" fillId="2" borderId="124" xfId="5" applyFont="1" applyFill="1" applyBorder="1" applyAlignment="1" applyProtection="1">
      <alignment vertical="center"/>
    </xf>
    <xf numFmtId="0" fontId="16" fillId="2" borderId="125" xfId="5" applyFont="1" applyFill="1" applyBorder="1" applyAlignment="1" applyProtection="1">
      <alignment vertical="center"/>
    </xf>
    <xf numFmtId="49" fontId="16" fillId="6" borderId="137" xfId="4" applyNumberFormat="1" applyFont="1" applyFill="1" applyBorder="1" applyAlignment="1" applyProtection="1">
      <alignment horizontal="center" vertical="center"/>
    </xf>
    <xf numFmtId="49" fontId="16" fillId="6" borderId="117" xfId="4" applyNumberFormat="1" applyFont="1" applyFill="1" applyBorder="1" applyAlignment="1" applyProtection="1">
      <alignment horizontal="center" vertical="center"/>
    </xf>
    <xf numFmtId="49" fontId="16" fillId="6" borderId="118" xfId="4" applyNumberFormat="1" applyFont="1" applyFill="1" applyBorder="1" applyAlignment="1" applyProtection="1">
      <alignment horizontal="center" vertical="center"/>
    </xf>
    <xf numFmtId="49" fontId="16" fillId="9" borderId="116" xfId="4" applyNumberFormat="1" applyFont="1" applyFill="1" applyBorder="1" applyAlignment="1" applyProtection="1">
      <alignment horizontal="center" vertical="center"/>
    </xf>
    <xf numFmtId="49" fontId="16" fillId="9" borderId="117" xfId="4" applyNumberFormat="1" applyFont="1" applyFill="1" applyBorder="1" applyAlignment="1" applyProtection="1">
      <alignment horizontal="center" vertical="center"/>
    </xf>
    <xf numFmtId="49" fontId="16" fillId="9" borderId="118" xfId="4" applyNumberFormat="1" applyFont="1" applyFill="1" applyBorder="1" applyAlignment="1" applyProtection="1">
      <alignment horizontal="center" vertical="center"/>
    </xf>
    <xf numFmtId="0" fontId="16" fillId="2" borderId="116" xfId="5" applyFont="1" applyFill="1" applyBorder="1" applyAlignment="1" applyProtection="1">
      <alignment vertical="center"/>
    </xf>
    <xf numFmtId="0" fontId="16" fillId="2" borderId="117" xfId="5" applyFont="1" applyFill="1" applyBorder="1" applyAlignment="1" applyProtection="1">
      <alignment vertical="center"/>
    </xf>
    <xf numFmtId="0" fontId="16" fillId="2" borderId="118" xfId="5" applyFont="1" applyFill="1" applyBorder="1" applyAlignment="1" applyProtection="1">
      <alignment vertical="center"/>
    </xf>
    <xf numFmtId="49" fontId="16" fillId="6" borderId="116" xfId="4" applyNumberFormat="1" applyFont="1" applyFill="1" applyBorder="1" applyAlignment="1" applyProtection="1">
      <alignment horizontal="left" vertical="center"/>
    </xf>
    <xf numFmtId="49" fontId="16" fillId="6" borderId="117" xfId="4" applyNumberFormat="1" applyFont="1" applyFill="1" applyBorder="1" applyAlignment="1" applyProtection="1">
      <alignment horizontal="left" vertical="center"/>
    </xf>
    <xf numFmtId="49" fontId="16" fillId="6" borderId="118" xfId="4" applyNumberFormat="1" applyFont="1" applyFill="1" applyBorder="1" applyAlignment="1" applyProtection="1">
      <alignment horizontal="left" vertical="center"/>
    </xf>
    <xf numFmtId="49" fontId="16" fillId="6" borderId="136" xfId="4" applyNumberFormat="1" applyFont="1" applyFill="1" applyBorder="1" applyAlignment="1" applyProtection="1">
      <alignment horizontal="center" vertical="center"/>
    </xf>
    <xf numFmtId="49" fontId="16" fillId="6" borderId="109" xfId="4" applyNumberFormat="1" applyFont="1" applyFill="1" applyBorder="1" applyAlignment="1" applyProtection="1">
      <alignment horizontal="center" vertical="center"/>
    </xf>
    <xf numFmtId="49" fontId="16" fillId="6" borderId="110" xfId="4" applyNumberFormat="1" applyFont="1" applyFill="1" applyBorder="1" applyAlignment="1" applyProtection="1">
      <alignment horizontal="center" vertical="center"/>
    </xf>
    <xf numFmtId="49" fontId="16" fillId="3" borderId="116" xfId="4" applyNumberFormat="1" applyFont="1" applyFill="1" applyBorder="1" applyAlignment="1" applyProtection="1">
      <alignment horizontal="left" vertical="center"/>
    </xf>
    <xf numFmtId="49" fontId="16" fillId="3" borderId="117" xfId="4" applyNumberFormat="1" applyFont="1" applyFill="1" applyBorder="1" applyAlignment="1" applyProtection="1">
      <alignment horizontal="left" vertical="center"/>
    </xf>
    <xf numFmtId="49" fontId="16" fillId="3" borderId="118" xfId="4" applyNumberFormat="1" applyFont="1" applyFill="1" applyBorder="1" applyAlignment="1" applyProtection="1">
      <alignment horizontal="left" vertical="center"/>
    </xf>
    <xf numFmtId="49" fontId="16" fillId="11" borderId="116" xfId="4" applyNumberFormat="1" applyFont="1" applyFill="1" applyBorder="1" applyAlignment="1" applyProtection="1">
      <alignment horizontal="center" vertical="center"/>
    </xf>
    <xf numFmtId="49" fontId="16" fillId="11" borderId="117" xfId="4" applyNumberFormat="1" applyFont="1" applyFill="1" applyBorder="1" applyAlignment="1" applyProtection="1">
      <alignment horizontal="center" vertical="center"/>
    </xf>
    <xf numFmtId="49" fontId="16" fillId="11" borderId="118" xfId="4" applyNumberFormat="1" applyFont="1" applyFill="1" applyBorder="1" applyAlignment="1" applyProtection="1">
      <alignment horizontal="center" vertical="center"/>
    </xf>
    <xf numFmtId="0" fontId="16" fillId="0" borderId="113" xfId="5" applyFont="1" applyBorder="1" applyAlignment="1" applyProtection="1">
      <alignment vertical="center"/>
    </xf>
    <xf numFmtId="0" fontId="16" fillId="0" borderId="131" xfId="5" applyFont="1" applyBorder="1" applyAlignment="1" applyProtection="1">
      <alignment vertical="center"/>
    </xf>
    <xf numFmtId="49" fontId="16" fillId="9" borderId="108" xfId="4" applyNumberFormat="1" applyFont="1" applyFill="1" applyBorder="1" applyAlignment="1" applyProtection="1">
      <alignment horizontal="center" vertical="center"/>
    </xf>
    <xf numFmtId="49" fontId="16" fillId="9" borderId="109" xfId="4" applyNumberFormat="1" applyFont="1" applyFill="1" applyBorder="1" applyAlignment="1" applyProtection="1">
      <alignment horizontal="center" vertical="center"/>
    </xf>
    <xf numFmtId="49" fontId="16" fillId="9" borderId="110" xfId="4" applyNumberFormat="1" applyFont="1" applyFill="1" applyBorder="1" applyAlignment="1" applyProtection="1">
      <alignment horizontal="center" vertical="center"/>
    </xf>
    <xf numFmtId="49" fontId="16" fillId="0" borderId="131" xfId="4" applyNumberFormat="1" applyFont="1" applyFill="1" applyBorder="1" applyAlignment="1" applyProtection="1">
      <alignment vertical="center"/>
    </xf>
    <xf numFmtId="49" fontId="16" fillId="0" borderId="132" xfId="4" applyNumberFormat="1" applyFont="1" applyFill="1" applyBorder="1" applyAlignment="1" applyProtection="1">
      <alignment vertical="center"/>
    </xf>
    <xf numFmtId="0" fontId="16" fillId="0" borderId="127" xfId="5" applyFont="1" applyBorder="1" applyAlignment="1" applyProtection="1">
      <alignment horizontal="center" vertical="center" wrapText="1"/>
    </xf>
    <xf numFmtId="0" fontId="16" fillId="0" borderId="0" xfId="5" applyFont="1" applyBorder="1" applyAlignment="1" applyProtection="1">
      <alignment horizontal="center" vertical="center" wrapText="1"/>
    </xf>
    <xf numFmtId="49" fontId="16" fillId="0" borderId="120" xfId="4" applyNumberFormat="1" applyFont="1" applyFill="1" applyBorder="1" applyAlignment="1" applyProtection="1">
      <alignment vertical="center"/>
    </xf>
    <xf numFmtId="49" fontId="16" fillId="0" borderId="121" xfId="4" applyNumberFormat="1" applyFont="1" applyFill="1" applyBorder="1" applyAlignment="1" applyProtection="1">
      <alignment vertical="center"/>
    </xf>
    <xf numFmtId="49" fontId="16" fillId="11" borderId="123" xfId="4" applyNumberFormat="1" applyFont="1" applyFill="1" applyBorder="1" applyAlignment="1" applyProtection="1">
      <alignment horizontal="center" vertical="center"/>
    </xf>
    <xf numFmtId="49" fontId="16" fillId="11" borderId="124" xfId="4" applyNumberFormat="1" applyFont="1" applyFill="1" applyBorder="1" applyAlignment="1" applyProtection="1">
      <alignment horizontal="center" vertical="center"/>
    </xf>
    <xf numFmtId="49" fontId="16" fillId="11" borderId="125" xfId="4" applyNumberFormat="1" applyFont="1" applyFill="1" applyBorder="1" applyAlignment="1" applyProtection="1">
      <alignment horizontal="center" vertical="center"/>
    </xf>
    <xf numFmtId="49" fontId="16" fillId="0" borderId="116" xfId="4" applyNumberFormat="1" applyFont="1" applyFill="1" applyBorder="1" applyAlignment="1" applyProtection="1">
      <alignment horizontal="left" vertical="center"/>
    </xf>
    <xf numFmtId="49" fontId="16" fillId="0" borderId="117" xfId="4" applyNumberFormat="1" applyFont="1" applyFill="1" applyBorder="1" applyAlignment="1" applyProtection="1">
      <alignment horizontal="left" vertical="center"/>
    </xf>
    <xf numFmtId="49" fontId="16" fillId="0" borderId="118" xfId="4" applyNumberFormat="1" applyFont="1" applyFill="1" applyBorder="1" applyAlignment="1" applyProtection="1">
      <alignment horizontal="left" vertical="center"/>
    </xf>
    <xf numFmtId="49" fontId="84" fillId="11" borderId="116" xfId="4" applyNumberFormat="1" applyFont="1" applyFill="1" applyBorder="1" applyAlignment="1" applyProtection="1">
      <alignment horizontal="center" vertical="center"/>
    </xf>
    <xf numFmtId="49" fontId="84" fillId="11" borderId="117" xfId="4" applyNumberFormat="1" applyFont="1" applyFill="1" applyBorder="1" applyAlignment="1" applyProtection="1">
      <alignment horizontal="center" vertical="center"/>
    </xf>
    <xf numFmtId="49" fontId="84" fillId="11" borderId="118" xfId="4" applyNumberFormat="1" applyFont="1" applyFill="1" applyBorder="1" applyAlignment="1" applyProtection="1">
      <alignment horizontal="center" vertical="center"/>
    </xf>
    <xf numFmtId="49" fontId="16" fillId="0" borderId="117" xfId="4" applyNumberFormat="1" applyFont="1" applyFill="1" applyBorder="1" applyAlignment="1" applyProtection="1">
      <alignment vertical="center"/>
    </xf>
    <xf numFmtId="49" fontId="16" fillId="0" borderId="118" xfId="4" applyNumberFormat="1" applyFont="1" applyFill="1" applyBorder="1" applyAlignment="1" applyProtection="1">
      <alignment vertical="center"/>
    </xf>
    <xf numFmtId="49" fontId="16" fillId="3" borderId="123" xfId="4" applyNumberFormat="1" applyFont="1" applyFill="1" applyBorder="1" applyAlignment="1" applyProtection="1">
      <alignment horizontal="left" vertical="center"/>
    </xf>
    <xf numFmtId="49" fontId="16" fillId="3" borderId="124" xfId="4" applyNumberFormat="1" applyFont="1" applyFill="1" applyBorder="1" applyAlignment="1" applyProtection="1">
      <alignment horizontal="left" vertical="center"/>
    </xf>
    <xf numFmtId="49" fontId="16" fillId="3" borderId="125" xfId="4" applyNumberFormat="1" applyFont="1" applyFill="1" applyBorder="1" applyAlignment="1" applyProtection="1">
      <alignment horizontal="left" vertical="center"/>
    </xf>
    <xf numFmtId="49" fontId="84" fillId="0" borderId="123" xfId="4" applyNumberFormat="1" applyFont="1" applyFill="1" applyBorder="1" applyAlignment="1" applyProtection="1">
      <alignment horizontal="center" vertical="center"/>
    </xf>
    <xf numFmtId="49" fontId="84" fillId="0" borderId="124" xfId="4" applyNumberFormat="1" applyFont="1" applyFill="1" applyBorder="1" applyAlignment="1" applyProtection="1">
      <alignment horizontal="center" vertical="center"/>
    </xf>
    <xf numFmtId="49" fontId="84" fillId="0" borderId="125" xfId="4" applyNumberFormat="1" applyFont="1" applyFill="1" applyBorder="1" applyAlignment="1" applyProtection="1">
      <alignment horizontal="center" vertical="center"/>
    </xf>
    <xf numFmtId="49" fontId="16" fillId="9" borderId="116" xfId="5" applyNumberFormat="1" applyFont="1" applyFill="1" applyBorder="1" applyAlignment="1" applyProtection="1">
      <alignment vertical="center"/>
    </xf>
    <xf numFmtId="49" fontId="16" fillId="9" borderId="117" xfId="5" applyNumberFormat="1" applyFont="1" applyFill="1" applyBorder="1" applyAlignment="1" applyProtection="1">
      <alignment vertical="center"/>
    </xf>
    <xf numFmtId="49" fontId="16" fillId="9" borderId="118" xfId="5" applyNumberFormat="1" applyFont="1" applyFill="1" applyBorder="1" applyAlignment="1" applyProtection="1">
      <alignment vertical="center"/>
    </xf>
    <xf numFmtId="49" fontId="16" fillId="10" borderId="108" xfId="5" applyNumberFormat="1" applyFont="1" applyFill="1" applyBorder="1" applyAlignment="1" applyProtection="1">
      <alignment horizontal="left" vertical="center"/>
    </xf>
    <xf numFmtId="49" fontId="16" fillId="10" borderId="109" xfId="5" applyNumberFormat="1" applyFont="1" applyFill="1" applyBorder="1" applyAlignment="1" applyProtection="1">
      <alignment horizontal="left" vertical="center"/>
    </xf>
    <xf numFmtId="49" fontId="16" fillId="10" borderId="110" xfId="5" applyNumberFormat="1" applyFont="1" applyFill="1" applyBorder="1" applyAlignment="1" applyProtection="1">
      <alignment horizontal="left" vertical="center"/>
    </xf>
    <xf numFmtId="0" fontId="83" fillId="7" borderId="108" xfId="4" quotePrefix="1" applyNumberFormat="1" applyFont="1" applyFill="1" applyBorder="1" applyAlignment="1" applyProtection="1">
      <alignment vertical="center"/>
    </xf>
    <xf numFmtId="0" fontId="83" fillId="7" borderId="109" xfId="4" quotePrefix="1" applyNumberFormat="1" applyFont="1" applyFill="1" applyBorder="1" applyAlignment="1" applyProtection="1">
      <alignment vertical="center"/>
    </xf>
    <xf numFmtId="0" fontId="83" fillId="7" borderId="110" xfId="4" quotePrefix="1" applyNumberFormat="1" applyFont="1" applyFill="1" applyBorder="1" applyAlignment="1" applyProtection="1">
      <alignment vertical="center"/>
    </xf>
    <xf numFmtId="49" fontId="16" fillId="8" borderId="108" xfId="5" applyNumberFormat="1" applyFont="1" applyFill="1" applyBorder="1" applyAlignment="1" applyProtection="1">
      <alignment horizontal="left" vertical="center"/>
    </xf>
    <xf numFmtId="49" fontId="16" fillId="8" borderId="109" xfId="5" applyNumberFormat="1" applyFont="1" applyFill="1" applyBorder="1" applyAlignment="1" applyProtection="1">
      <alignment horizontal="left" vertical="center"/>
    </xf>
    <xf numFmtId="49" fontId="16" fillId="8" borderId="110" xfId="5" applyNumberFormat="1" applyFont="1" applyFill="1" applyBorder="1" applyAlignment="1" applyProtection="1">
      <alignment horizontal="left" vertical="center"/>
    </xf>
    <xf numFmtId="0" fontId="16" fillId="0" borderId="111" xfId="5" applyFont="1" applyBorder="1" applyAlignment="1" applyProtection="1">
      <alignment horizontal="center" vertical="center" wrapText="1"/>
    </xf>
    <xf numFmtId="0" fontId="16" fillId="0" borderId="112" xfId="5" applyFont="1" applyBorder="1" applyAlignment="1" applyProtection="1">
      <alignment horizontal="center" vertical="center" wrapText="1"/>
    </xf>
    <xf numFmtId="0" fontId="16" fillId="0" borderId="119" xfId="5" applyFont="1" applyBorder="1" applyAlignment="1" applyProtection="1">
      <alignment horizontal="center" vertical="center" wrapText="1"/>
    </xf>
    <xf numFmtId="0" fontId="16" fillId="0" borderId="88" xfId="5" applyFont="1" applyBorder="1" applyAlignment="1" applyProtection="1">
      <alignment horizontal="center" vertical="center" wrapText="1"/>
    </xf>
    <xf numFmtId="0" fontId="16" fillId="0" borderId="129" xfId="5" applyFont="1" applyBorder="1" applyAlignment="1" applyProtection="1">
      <alignment horizontal="center" vertical="center" wrapText="1"/>
    </xf>
    <xf numFmtId="0" fontId="16" fillId="0" borderId="130" xfId="5" applyFont="1" applyBorder="1" applyAlignment="1" applyProtection="1">
      <alignment horizontal="center" vertical="center" wrapText="1"/>
    </xf>
    <xf numFmtId="49" fontId="16" fillId="0" borderId="113" xfId="4" applyNumberFormat="1" applyFont="1" applyFill="1" applyBorder="1" applyAlignment="1" applyProtection="1">
      <alignment vertical="center"/>
    </xf>
    <xf numFmtId="49" fontId="16" fillId="0" borderId="114" xfId="4" applyNumberFormat="1" applyFont="1" applyFill="1" applyBorder="1" applyAlignment="1" applyProtection="1">
      <alignment vertical="center"/>
    </xf>
    <xf numFmtId="0" fontId="83" fillId="7" borderId="116" xfId="4" quotePrefix="1" applyNumberFormat="1" applyFont="1" applyFill="1" applyBorder="1" applyAlignment="1" applyProtection="1">
      <alignment vertical="center"/>
    </xf>
    <xf numFmtId="0" fontId="83" fillId="7" borderId="117" xfId="4" quotePrefix="1" applyNumberFormat="1" applyFont="1" applyFill="1" applyBorder="1" applyAlignment="1" applyProtection="1">
      <alignment vertical="center"/>
    </xf>
    <xf numFmtId="0" fontId="83" fillId="7" borderId="118" xfId="4" quotePrefix="1" applyNumberFormat="1" applyFont="1" applyFill="1" applyBorder="1" applyAlignment="1" applyProtection="1">
      <alignment vertical="center"/>
    </xf>
    <xf numFmtId="49" fontId="16" fillId="9" borderId="116" xfId="5" applyNumberFormat="1" applyFont="1" applyFill="1" applyBorder="1" applyAlignment="1" applyProtection="1">
      <alignment horizontal="left" vertical="center"/>
    </xf>
    <xf numFmtId="49" fontId="16" fillId="9" borderId="117" xfId="5" applyNumberFormat="1" applyFont="1" applyFill="1" applyBorder="1" applyAlignment="1" applyProtection="1">
      <alignment horizontal="left" vertical="center"/>
    </xf>
    <xf numFmtId="49" fontId="16" fillId="9" borderId="118" xfId="5" applyNumberFormat="1" applyFont="1" applyFill="1" applyBorder="1" applyAlignment="1" applyProtection="1">
      <alignment horizontal="left" vertical="center"/>
    </xf>
    <xf numFmtId="49" fontId="16" fillId="9" borderId="116" xfId="5" applyNumberFormat="1" applyFont="1" applyFill="1" applyBorder="1" applyAlignment="1" applyProtection="1">
      <alignment horizontal="center" vertical="center"/>
    </xf>
    <xf numFmtId="49" fontId="16" fillId="9" borderId="117" xfId="5" applyNumberFormat="1" applyFont="1" applyFill="1" applyBorder="1" applyAlignment="1" applyProtection="1">
      <alignment horizontal="center" vertical="center"/>
    </xf>
    <xf numFmtId="49" fontId="16" fillId="9" borderId="118" xfId="5" applyNumberFormat="1" applyFont="1" applyFill="1" applyBorder="1" applyAlignment="1" applyProtection="1">
      <alignment horizontal="center" vertical="center"/>
    </xf>
  </cellXfs>
  <cellStyles count="14">
    <cellStyle name="Comma 2" xfId="6"/>
    <cellStyle name="Čárka" xfId="1" builtinId="3"/>
    <cellStyle name="Čárka 2" xfId="12"/>
    <cellStyle name="Hypertextový odkaz" xfId="10" builtinId="8"/>
    <cellStyle name="Normal 10" xfId="8"/>
    <cellStyle name="Normal 17" xfId="7"/>
    <cellStyle name="Normal 2" xfId="5"/>
    <cellStyle name="Normal_1.1" xfId="4"/>
    <cellStyle name="Normal_1.2" xfId="3"/>
    <cellStyle name="Normální" xfId="0" builtinId="0"/>
    <cellStyle name="Normální 2" xfId="11"/>
    <cellStyle name="normální_EDP_April 2007_PovinneTables_zive" xfId="9"/>
    <cellStyle name="Procenta" xfId="2" builtinId="5"/>
    <cellStyle name="Procenta 2" xfId="13"/>
  </cellStyles>
  <dxfs count="2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>
          <bgColor indexed="45"/>
        </patternFill>
      </fill>
    </dxf>
    <dxf>
      <font>
        <b/>
        <i val="0"/>
        <condense val="0"/>
        <extend val="0"/>
      </font>
      <fill>
        <patternFill patternType="solid">
          <bgColor indexed="45"/>
        </patternFill>
      </fill>
    </dxf>
    <dxf>
      <font>
        <b/>
        <i val="0"/>
        <condense val="0"/>
        <extend val="0"/>
      </font>
      <fill>
        <patternFill patternType="solid">
          <bgColor indexed="45"/>
        </patternFill>
      </fill>
    </dxf>
    <dxf>
      <font>
        <b/>
        <i val="0"/>
        <condense val="0"/>
        <extend val="0"/>
      </font>
      <fill>
        <patternFill patternType="solid">
          <bgColor indexed="45"/>
        </patternFill>
      </fill>
    </dxf>
    <dxf>
      <font>
        <b/>
        <i val="0"/>
        <condense val="0"/>
        <extend val="0"/>
      </font>
      <fill>
        <patternFill patternType="solid">
          <bgColor indexed="45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28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4514850</xdr:colOff>
      <xdr:row>9</xdr:row>
      <xdr:rowOff>0</xdr:rowOff>
    </xdr:from>
    <xdr:to>
      <xdr:col>3</xdr:col>
      <xdr:colOff>9525</xdr:colOff>
      <xdr:row>9</xdr:row>
      <xdr:rowOff>285750</xdr:rowOff>
    </xdr:to>
    <xdr:sp macro="" textlink="">
      <xdr:nvSpPr>
        <xdr:cNvPr id="1051" name="Text Box 7"/>
        <xdr:cNvSpPr txBox="1">
          <a:spLocks noChangeArrowheads="1"/>
        </xdr:cNvSpPr>
      </xdr:nvSpPr>
      <xdr:spPr bwMode="auto">
        <a:xfrm>
          <a:off x="5676900" y="3752850"/>
          <a:ext cx="133350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</xdr:col>
      <xdr:colOff>4514850</xdr:colOff>
      <xdr:row>9</xdr:row>
      <xdr:rowOff>0</xdr:rowOff>
    </xdr:from>
    <xdr:to>
      <xdr:col>3</xdr:col>
      <xdr:colOff>9525</xdr:colOff>
      <xdr:row>9</xdr:row>
      <xdr:rowOff>285750</xdr:rowOff>
    </xdr:to>
    <xdr:sp macro="" textlink="">
      <xdr:nvSpPr>
        <xdr:cNvPr id="3" name="Text Box 7"/>
        <xdr:cNvSpPr txBox="1">
          <a:spLocks noChangeArrowheads="1"/>
        </xdr:cNvSpPr>
      </xdr:nvSpPr>
      <xdr:spPr bwMode="auto">
        <a:xfrm>
          <a:off x="5676900" y="3752850"/>
          <a:ext cx="133350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4514850</xdr:colOff>
      <xdr:row>9</xdr:row>
      <xdr:rowOff>0</xdr:rowOff>
    </xdr:from>
    <xdr:ext cx="142875" cy="285750"/>
    <xdr:sp macro="" textlink="">
      <xdr:nvSpPr>
        <xdr:cNvPr id="2" name="Text Box 7"/>
        <xdr:cNvSpPr txBox="1">
          <a:spLocks noChangeArrowheads="1"/>
        </xdr:cNvSpPr>
      </xdr:nvSpPr>
      <xdr:spPr bwMode="auto">
        <a:xfrm>
          <a:off x="2514600" y="1714500"/>
          <a:ext cx="142875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oneCellAnchor>
  <xdr:oneCellAnchor>
    <xdr:from>
      <xdr:col>2</xdr:col>
      <xdr:colOff>4514850</xdr:colOff>
      <xdr:row>9</xdr:row>
      <xdr:rowOff>0</xdr:rowOff>
    </xdr:from>
    <xdr:ext cx="142875" cy="285750"/>
    <xdr:sp macro="" textlink="">
      <xdr:nvSpPr>
        <xdr:cNvPr id="3" name="Text Box 7"/>
        <xdr:cNvSpPr txBox="1">
          <a:spLocks noChangeArrowheads="1"/>
        </xdr:cNvSpPr>
      </xdr:nvSpPr>
      <xdr:spPr bwMode="auto">
        <a:xfrm>
          <a:off x="2514600" y="1714500"/>
          <a:ext cx="142875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00" mc:Ignorable="a14" a14:legacySpreadsheetColorIndex="1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 fLocksText="0">
      <xdr:nvSpPr>
        <xdr:cNvPr id="12289" name="Text 1"/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5720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[0]!Macro1" textlink="">
      <xdr:nvSpPr>
        <xdr:cNvPr id="12290" name="Rectangle 2"/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54864" tIns="45720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5720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[0]!Macro1" textlink="">
      <xdr:nvSpPr>
        <xdr:cNvPr id="3" name="Rectangle 2"/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54864" tIns="45720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9217" name="Text 1"/>
        <xdr:cNvSpPr txBox="1">
          <a:spLocks noChangeArrowheads="1"/>
        </xdr:cNvSpPr>
      </xdr:nvSpPr>
      <xdr:spPr bwMode="auto">
        <a:xfrm>
          <a:off x="1000125" y="0"/>
          <a:ext cx="1592580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2352675" y="0"/>
          <a:ext cx="602932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8193" name="Text 1"/>
        <xdr:cNvSpPr txBox="1">
          <a:spLocks noChangeArrowheads="1"/>
        </xdr:cNvSpPr>
      </xdr:nvSpPr>
      <xdr:spPr bwMode="auto">
        <a:xfrm>
          <a:off x="1000125" y="0"/>
          <a:ext cx="1650682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2</xdr:col>
      <xdr:colOff>228600</xdr:colOff>
      <xdr:row>0</xdr:row>
      <xdr:rowOff>0</xdr:rowOff>
    </xdr:from>
    <xdr:to>
      <xdr:col>2</xdr:col>
      <xdr:colOff>2838450</xdr:colOff>
      <xdr:row>0</xdr:row>
      <xdr:rowOff>0</xdr:rowOff>
    </xdr:to>
    <xdr:sp macro="[0]!Macro1" textlink="">
      <xdr:nvSpPr>
        <xdr:cNvPr id="8194" name="Rectangle 2"/>
        <xdr:cNvSpPr>
          <a:spLocks noChangeArrowheads="1"/>
        </xdr:cNvSpPr>
      </xdr:nvSpPr>
      <xdr:spPr bwMode="auto">
        <a:xfrm>
          <a:off x="552450" y="0"/>
          <a:ext cx="260985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8195" name="Text 1"/>
        <xdr:cNvSpPr txBox="1">
          <a:spLocks noChangeArrowheads="1"/>
        </xdr:cNvSpPr>
      </xdr:nvSpPr>
      <xdr:spPr bwMode="auto">
        <a:xfrm>
          <a:off x="1000125" y="0"/>
          <a:ext cx="1650682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2</xdr:col>
      <xdr:colOff>228600</xdr:colOff>
      <xdr:row>0</xdr:row>
      <xdr:rowOff>0</xdr:rowOff>
    </xdr:from>
    <xdr:to>
      <xdr:col>2</xdr:col>
      <xdr:colOff>2838450</xdr:colOff>
      <xdr:row>0</xdr:row>
      <xdr:rowOff>0</xdr:rowOff>
    </xdr:to>
    <xdr:sp macro="" textlink="">
      <xdr:nvSpPr>
        <xdr:cNvPr id="8196" name="Rectangle 4"/>
        <xdr:cNvSpPr>
          <a:spLocks noChangeArrowheads="1"/>
        </xdr:cNvSpPr>
      </xdr:nvSpPr>
      <xdr:spPr bwMode="auto">
        <a:xfrm>
          <a:off x="552450" y="0"/>
          <a:ext cx="260985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1171575" y="0"/>
          <a:ext cx="1559242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2</xdr:col>
      <xdr:colOff>228600</xdr:colOff>
      <xdr:row>0</xdr:row>
      <xdr:rowOff>0</xdr:rowOff>
    </xdr:from>
    <xdr:to>
      <xdr:col>2</xdr:col>
      <xdr:colOff>2838450</xdr:colOff>
      <xdr:row>0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723900" y="0"/>
          <a:ext cx="260985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4" name="Text 1"/>
        <xdr:cNvSpPr txBox="1">
          <a:spLocks noChangeArrowheads="1"/>
        </xdr:cNvSpPr>
      </xdr:nvSpPr>
      <xdr:spPr bwMode="auto">
        <a:xfrm>
          <a:off x="1171575" y="0"/>
          <a:ext cx="1559242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2</xdr:col>
      <xdr:colOff>228600</xdr:colOff>
      <xdr:row>0</xdr:row>
      <xdr:rowOff>0</xdr:rowOff>
    </xdr:from>
    <xdr:to>
      <xdr:col>2</xdr:col>
      <xdr:colOff>2838450</xdr:colOff>
      <xdr:row>0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723900" y="0"/>
          <a:ext cx="260985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14337" name="Text 1"/>
        <xdr:cNvSpPr txBox="1">
          <a:spLocks noChangeArrowheads="1"/>
        </xdr:cNvSpPr>
      </xdr:nvSpPr>
      <xdr:spPr bwMode="auto">
        <a:xfrm>
          <a:off x="1000125" y="0"/>
          <a:ext cx="1648777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2352675" y="0"/>
          <a:ext cx="6029325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619125</xdr:colOff>
      <xdr:row>0</xdr:row>
      <xdr:rowOff>0</xdr:rowOff>
    </xdr:from>
    <xdr:to>
      <xdr:col>9</xdr:col>
      <xdr:colOff>28575</xdr:colOff>
      <xdr:row>0</xdr:row>
      <xdr:rowOff>0</xdr:rowOff>
    </xdr:to>
    <xdr:sp macro="" textlink="" fLocksText="0">
      <xdr:nvSpPr>
        <xdr:cNvPr id="6145" name="Text 1"/>
        <xdr:cNvSpPr txBox="1">
          <a:spLocks noChangeArrowheads="1"/>
        </xdr:cNvSpPr>
      </xdr:nvSpPr>
      <xdr:spPr bwMode="auto">
        <a:xfrm>
          <a:off x="942975" y="0"/>
          <a:ext cx="1663065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619125</xdr:colOff>
      <xdr:row>0</xdr:row>
      <xdr:rowOff>0</xdr:rowOff>
    </xdr:from>
    <xdr:to>
      <xdr:col>9</xdr:col>
      <xdr:colOff>28575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2295525" y="0"/>
          <a:ext cx="527685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4097" name="Text 1"/>
        <xdr:cNvSpPr txBox="1">
          <a:spLocks noChangeArrowheads="1"/>
        </xdr:cNvSpPr>
      </xdr:nvSpPr>
      <xdr:spPr bwMode="auto">
        <a:xfrm>
          <a:off x="1000125" y="0"/>
          <a:ext cx="1663065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1009650" y="0"/>
          <a:ext cx="1769745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3073" name="Text 1"/>
        <xdr:cNvSpPr txBox="1">
          <a:spLocks noChangeArrowheads="1"/>
        </xdr:cNvSpPr>
      </xdr:nvSpPr>
      <xdr:spPr bwMode="auto">
        <a:xfrm>
          <a:off x="1000125" y="0"/>
          <a:ext cx="1663065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0</xdr:row>
      <xdr:rowOff>0</xdr:rowOff>
    </xdr:from>
    <xdr:to>
      <xdr:col>10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1009650" y="0"/>
          <a:ext cx="1773555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 fLocksText="0">
      <xdr:nvSpPr>
        <xdr:cNvPr id="2049" name="Text 1"/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[0]!Macro1" textlink="">
      <xdr:nvSpPr>
        <xdr:cNvPr id="2050" name="Rectangle 2"/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 fLocksText="0">
      <xdr:nvSpPr>
        <xdr:cNvPr id="2" name="Text 1"/>
        <xdr:cNvSpPr txBox="1"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2476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Please mention data sources.</a:t>
          </a:r>
        </a:p>
        <a:p>
          <a:pPr algn="ctr" rtl="0">
            <a:defRPr sz="1000"/>
          </a:pPr>
          <a:r>
            <a:rPr lang="en-GB" sz="2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[</a:t>
          </a: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Tables and figures for past years are public.</a:t>
          </a:r>
        </a:p>
        <a:p>
          <a:pPr algn="ctr" rtl="0">
            <a:defRPr sz="1000"/>
          </a:pPr>
          <a:r>
            <a:rPr lang="en-GB" sz="2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Data for the current year will be classified as 'Limited'.</a:t>
          </a:r>
          <a:endParaRPr lang="en-GB"/>
        </a:p>
      </xdr:txBody>
    </xdr:sp>
    <xdr:clientData fLocksWithSheet="0"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en-GB" sz="26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 ALL tables</a:t>
          </a:r>
          <a:endParaRPr lang="en-GB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D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D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3">
    <tabColor rgb="FF00FF00"/>
    <pageSetUpPr fitToPage="1"/>
  </sheetPr>
  <dimension ref="A1:P42"/>
  <sheetViews>
    <sheetView showGridLines="0" defaultGridColor="0" topLeftCell="A4" colorId="22" zoomScale="55" zoomScaleNormal="55" zoomScaleSheetLayoutView="50" workbookViewId="0">
      <selection activeCell="E15" sqref="E15"/>
    </sheetView>
  </sheetViews>
  <sheetFormatPr defaultColWidth="9.77734375" defaultRowHeight="15"/>
  <cols>
    <col min="1" max="1" width="9.77734375" style="23"/>
    <col min="2" max="2" width="5.21875" style="23" customWidth="1"/>
    <col min="3" max="3" width="54.109375" style="23" customWidth="1"/>
    <col min="4" max="4" width="11" style="23" customWidth="1"/>
    <col min="5" max="6" width="10.77734375" style="23" customWidth="1"/>
    <col min="7" max="8" width="10.6640625" style="23" customWidth="1"/>
    <col min="9" max="9" width="27.6640625" style="23" customWidth="1"/>
    <col min="10" max="10" width="60.77734375" style="23" customWidth="1"/>
    <col min="11" max="11" width="5.33203125" style="23" customWidth="1"/>
    <col min="12" max="12" width="1" style="23" customWidth="1"/>
    <col min="13" max="13" width="0.5546875" style="23" customWidth="1"/>
    <col min="14" max="14" width="18.6640625" style="23" customWidth="1"/>
    <col min="15" max="15" width="9.33203125" style="23" customWidth="1"/>
    <col min="16" max="16384" width="9.77734375" style="23"/>
  </cols>
  <sheetData>
    <row r="1" spans="1:14" ht="41.25" hidden="1">
      <c r="A1" s="233"/>
      <c r="B1" s="443"/>
      <c r="C1" s="444"/>
      <c r="D1" s="444"/>
      <c r="E1" s="444"/>
      <c r="F1" s="443"/>
      <c r="G1" s="444"/>
      <c r="H1" s="444"/>
      <c r="I1" s="444"/>
      <c r="J1" s="444"/>
      <c r="K1" s="445"/>
      <c r="L1" s="445"/>
      <c r="M1" s="366"/>
      <c r="N1" s="442" t="s">
        <v>272</v>
      </c>
    </row>
    <row r="2" spans="1:14" ht="31.5" hidden="1" customHeight="1">
      <c r="A2" s="231"/>
      <c r="B2" s="443"/>
      <c r="C2" s="444"/>
      <c r="D2" s="444"/>
      <c r="E2" s="444"/>
      <c r="F2" s="443"/>
      <c r="G2" s="444"/>
      <c r="H2" s="444"/>
      <c r="I2" s="444"/>
      <c r="J2" s="444"/>
      <c r="K2" s="445"/>
      <c r="L2" s="445"/>
      <c r="M2" s="366"/>
      <c r="N2" s="446"/>
    </row>
    <row r="3" spans="1:14" ht="31.5" hidden="1" customHeight="1">
      <c r="A3" s="230"/>
      <c r="B3" s="443"/>
      <c r="C3" s="444"/>
      <c r="D3" s="444"/>
      <c r="E3" s="444"/>
      <c r="F3" s="443"/>
      <c r="G3" s="444"/>
      <c r="H3" s="444"/>
      <c r="I3" s="444"/>
      <c r="J3" s="444"/>
      <c r="K3" s="445"/>
      <c r="L3" s="445"/>
      <c r="M3" s="366"/>
      <c r="N3" s="446"/>
    </row>
    <row r="4" spans="1:14" ht="42" thickBot="1">
      <c r="A4" s="366"/>
      <c r="B4" s="447"/>
      <c r="C4" s="448" t="s">
        <v>697</v>
      </c>
      <c r="D4" s="448"/>
      <c r="E4" s="449"/>
      <c r="F4" s="449"/>
      <c r="G4" s="450"/>
      <c r="H4" s="450"/>
      <c r="I4" s="450"/>
      <c r="J4" s="450"/>
      <c r="K4" s="450"/>
      <c r="L4" s="450"/>
      <c r="M4" s="366"/>
      <c r="N4" s="366"/>
    </row>
    <row r="5" spans="1:14" ht="43.5" thickTop="1" thickBot="1">
      <c r="A5" s="451"/>
      <c r="B5" s="447"/>
      <c r="C5" s="452" t="s">
        <v>908</v>
      </c>
      <c r="D5" s="453"/>
      <c r="E5" s="449"/>
      <c r="F5" s="449"/>
      <c r="G5" s="450"/>
      <c r="H5" s="450"/>
      <c r="I5" s="450"/>
      <c r="J5" s="450"/>
      <c r="K5" s="450"/>
      <c r="L5" s="450"/>
      <c r="M5" s="366"/>
      <c r="N5" s="1116" t="s">
        <v>713</v>
      </c>
    </row>
    <row r="6" spans="1:14" ht="42.75" thickTop="1">
      <c r="A6" s="451"/>
      <c r="B6" s="447"/>
      <c r="C6" s="452" t="s">
        <v>544</v>
      </c>
      <c r="D6" s="453"/>
      <c r="E6" s="449"/>
      <c r="F6" s="449"/>
      <c r="G6" s="450"/>
      <c r="H6" s="450"/>
      <c r="I6" s="450"/>
      <c r="J6" s="450"/>
      <c r="K6" s="450"/>
      <c r="L6" s="450"/>
      <c r="M6" s="366"/>
      <c r="N6" s="366"/>
    </row>
    <row r="7" spans="1:14" ht="42">
      <c r="A7" s="366"/>
      <c r="B7" s="447"/>
      <c r="C7" s="452"/>
      <c r="D7" s="454"/>
      <c r="E7" s="455"/>
      <c r="F7" s="366"/>
      <c r="G7" s="456"/>
      <c r="H7" s="456"/>
      <c r="I7" s="456"/>
      <c r="J7" s="450"/>
      <c r="K7" s="450"/>
      <c r="L7" s="450"/>
      <c r="M7" s="366"/>
      <c r="N7" s="366"/>
    </row>
    <row r="8" spans="1:14" ht="10.5" customHeight="1" thickBot="1">
      <c r="A8" s="366"/>
      <c r="B8" s="447"/>
      <c r="C8" s="452"/>
      <c r="D8" s="457"/>
      <c r="E8" s="458"/>
      <c r="F8" s="458"/>
      <c r="G8" s="459"/>
      <c r="H8" s="459"/>
      <c r="I8" s="459"/>
      <c r="J8" s="450"/>
      <c r="K8" s="450"/>
      <c r="L8" s="450"/>
      <c r="M8" s="366"/>
      <c r="N8" s="366"/>
    </row>
    <row r="9" spans="1:14" ht="10.5" customHeight="1">
      <c r="A9" s="366"/>
      <c r="B9" s="447"/>
      <c r="C9" s="452"/>
      <c r="D9" s="454"/>
      <c r="E9" s="455"/>
      <c r="F9" s="455"/>
      <c r="G9" s="456"/>
      <c r="H9" s="456"/>
      <c r="I9" s="456"/>
      <c r="J9" s="450"/>
      <c r="K9" s="450"/>
      <c r="L9" s="450"/>
      <c r="M9" s="366"/>
      <c r="N9" s="366"/>
    </row>
    <row r="10" spans="1:14" ht="42">
      <c r="A10" s="451"/>
      <c r="B10" s="460"/>
      <c r="C10" s="452" t="s">
        <v>545</v>
      </c>
      <c r="D10" s="454"/>
      <c r="E10" s="455"/>
      <c r="F10" s="455"/>
      <c r="G10" s="456"/>
      <c r="H10" s="456"/>
      <c r="I10" s="456"/>
      <c r="J10" s="450"/>
      <c r="K10" s="461"/>
      <c r="L10" s="450"/>
      <c r="M10" s="366"/>
      <c r="N10" s="366"/>
    </row>
    <row r="11" spans="1:14" ht="33" customHeight="1">
      <c r="A11" s="366"/>
      <c r="B11" s="447"/>
      <c r="C11" s="1129"/>
      <c r="D11" s="1129"/>
      <c r="E11" s="1129"/>
      <c r="F11" s="1129"/>
      <c r="G11" s="1129"/>
      <c r="H11" s="1129"/>
      <c r="I11" s="1129"/>
      <c r="J11" s="1129"/>
      <c r="K11" s="450"/>
      <c r="L11" s="450"/>
      <c r="M11" s="366"/>
      <c r="N11" s="366"/>
    </row>
    <row r="12" spans="1:14" ht="13.5" customHeight="1">
      <c r="A12" s="366"/>
      <c r="B12" s="447"/>
      <c r="C12" s="366"/>
      <c r="D12" s="366"/>
      <c r="E12" s="462"/>
      <c r="F12" s="229"/>
      <c r="G12" s="463"/>
      <c r="H12" s="450"/>
      <c r="I12" s="450"/>
      <c r="J12" s="450"/>
      <c r="K12" s="450"/>
      <c r="L12" s="450"/>
      <c r="M12" s="366"/>
      <c r="N12" s="366"/>
    </row>
    <row r="13" spans="1:14" ht="33.75">
      <c r="B13" s="161"/>
      <c r="C13" s="163"/>
      <c r="E13" s="164" t="s">
        <v>546</v>
      </c>
      <c r="F13" s="473"/>
      <c r="G13" s="473"/>
      <c r="H13" s="473"/>
      <c r="I13" s="473"/>
      <c r="J13" s="162"/>
      <c r="K13" s="12"/>
      <c r="L13" s="12"/>
    </row>
    <row r="14" spans="1:14" ht="33.75">
      <c r="B14" s="161"/>
      <c r="C14" s="163"/>
      <c r="E14" s="165" t="s">
        <v>920</v>
      </c>
      <c r="F14" s="474"/>
      <c r="G14" s="475"/>
      <c r="H14" s="475"/>
      <c r="I14" s="475"/>
      <c r="J14" s="471" t="s">
        <v>547</v>
      </c>
      <c r="K14" s="12"/>
      <c r="L14" s="12"/>
    </row>
    <row r="15" spans="1:14" ht="31.5">
      <c r="A15" s="366"/>
      <c r="B15" s="447"/>
      <c r="C15" s="341"/>
      <c r="D15" s="366"/>
      <c r="E15" s="464" t="s">
        <v>548</v>
      </c>
      <c r="F15" s="366"/>
      <c r="G15" s="465"/>
      <c r="H15" s="366"/>
      <c r="I15" s="366"/>
      <c r="J15" s="366"/>
      <c r="K15" s="366"/>
      <c r="L15" s="366"/>
      <c r="M15" s="366"/>
      <c r="N15" s="366"/>
    </row>
    <row r="16" spans="1:14" ht="31.5">
      <c r="A16" s="366"/>
      <c r="B16" s="447"/>
      <c r="C16" s="341"/>
      <c r="D16" s="464"/>
      <c r="E16" s="366"/>
      <c r="F16" s="366"/>
      <c r="G16" s="465"/>
      <c r="H16" s="366"/>
      <c r="I16" s="366"/>
      <c r="J16" s="366"/>
      <c r="K16" s="366"/>
      <c r="L16" s="366"/>
      <c r="M16" s="366"/>
      <c r="N16" s="366"/>
    </row>
    <row r="17" spans="1:16" ht="23.25">
      <c r="A17" s="366"/>
      <c r="B17" s="447"/>
      <c r="C17" s="466" t="s">
        <v>698</v>
      </c>
      <c r="D17" s="466"/>
      <c r="E17" s="467"/>
      <c r="F17" s="467"/>
      <c r="G17" s="467"/>
      <c r="H17" s="467"/>
      <c r="I17" s="467"/>
      <c r="J17" s="467"/>
      <c r="K17" s="366"/>
      <c r="L17" s="366"/>
      <c r="M17" s="366"/>
      <c r="N17" s="366"/>
    </row>
    <row r="18" spans="1:16" ht="22.9" customHeight="1">
      <c r="A18" s="366"/>
      <c r="B18" s="447"/>
      <c r="C18" s="466"/>
      <c r="D18" s="466"/>
      <c r="E18" s="467"/>
      <c r="F18" s="467"/>
      <c r="G18" s="467"/>
      <c r="H18" s="467"/>
      <c r="I18" s="467"/>
      <c r="J18" s="467"/>
      <c r="K18" s="366"/>
      <c r="L18" s="366"/>
      <c r="M18" s="366"/>
      <c r="N18" s="366"/>
    </row>
    <row r="19" spans="1:16" ht="22.9" customHeight="1">
      <c r="A19" s="366"/>
      <c r="B19" s="447"/>
      <c r="C19" s="1128" t="s">
        <v>707</v>
      </c>
      <c r="D19" s="1128"/>
      <c r="E19" s="1128"/>
      <c r="F19" s="1128"/>
      <c r="G19" s="1128"/>
      <c r="H19" s="1128"/>
      <c r="I19" s="1128"/>
      <c r="J19" s="1128"/>
      <c r="K19" s="366"/>
      <c r="L19" s="366"/>
      <c r="M19" s="366"/>
      <c r="N19" s="366"/>
    </row>
    <row r="20" spans="1:16" ht="22.9" customHeight="1">
      <c r="A20" s="269"/>
      <c r="B20" s="468"/>
      <c r="C20" s="1128"/>
      <c r="D20" s="1128"/>
      <c r="E20" s="1128"/>
      <c r="F20" s="1128"/>
      <c r="G20" s="1128"/>
      <c r="H20" s="1128"/>
      <c r="I20" s="1128"/>
      <c r="J20" s="1128"/>
      <c r="K20" s="269"/>
      <c r="L20" s="269"/>
      <c r="M20" s="269"/>
      <c r="N20" s="269"/>
      <c r="O20" s="13"/>
      <c r="P20" s="13"/>
    </row>
    <row r="21" spans="1:16" ht="23.25" customHeight="1">
      <c r="A21" s="269"/>
      <c r="B21" s="468"/>
      <c r="C21" s="587" t="s">
        <v>553</v>
      </c>
      <c r="D21" s="588"/>
      <c r="E21" s="589"/>
      <c r="F21" s="589"/>
      <c r="G21" s="589"/>
      <c r="H21" s="589"/>
      <c r="I21" s="589"/>
      <c r="J21" s="589"/>
      <c r="K21" s="269"/>
      <c r="L21" s="269"/>
      <c r="M21" s="269"/>
      <c r="N21" s="269"/>
      <c r="O21" s="13"/>
      <c r="P21" s="13"/>
    </row>
    <row r="22" spans="1:16" ht="23.25">
      <c r="A22" s="269"/>
      <c r="B22" s="468"/>
      <c r="C22" s="466"/>
      <c r="D22" s="466"/>
      <c r="E22" s="467"/>
      <c r="F22" s="467"/>
      <c r="G22" s="467"/>
      <c r="H22" s="467"/>
      <c r="I22" s="467"/>
      <c r="J22" s="467"/>
      <c r="K22" s="269"/>
      <c r="L22" s="269"/>
      <c r="M22" s="269"/>
      <c r="N22" s="269"/>
      <c r="O22" s="13"/>
      <c r="P22" s="13"/>
    </row>
    <row r="23" spans="1:16" ht="23.25" customHeight="1">
      <c r="A23" s="269"/>
      <c r="B23" s="366"/>
      <c r="C23" s="1128" t="s">
        <v>699</v>
      </c>
      <c r="D23" s="1128"/>
      <c r="E23" s="1128"/>
      <c r="F23" s="1128"/>
      <c r="G23" s="1128"/>
      <c r="H23" s="1128"/>
      <c r="I23" s="1128"/>
      <c r="J23" s="1128"/>
      <c r="K23" s="366"/>
      <c r="L23" s="366"/>
      <c r="M23" s="366"/>
      <c r="N23" s="366"/>
    </row>
    <row r="24" spans="1:16" ht="23.25" customHeight="1">
      <c r="A24" s="269"/>
      <c r="B24" s="366"/>
      <c r="C24" s="1128"/>
      <c r="D24" s="1128"/>
      <c r="E24" s="1128"/>
      <c r="F24" s="1128"/>
      <c r="G24" s="1128"/>
      <c r="H24" s="1128"/>
      <c r="I24" s="1128"/>
      <c r="J24" s="1128"/>
      <c r="K24" s="366"/>
      <c r="L24" s="366"/>
      <c r="M24" s="366"/>
      <c r="N24" s="366"/>
    </row>
    <row r="25" spans="1:16" ht="23.25">
      <c r="A25" s="269"/>
      <c r="B25" s="366"/>
      <c r="C25" s="587" t="s">
        <v>551</v>
      </c>
      <c r="D25" s="588"/>
      <c r="E25" s="591"/>
      <c r="F25" s="591"/>
      <c r="G25" s="591"/>
      <c r="H25" s="591"/>
      <c r="I25" s="591"/>
      <c r="J25" s="591"/>
      <c r="K25" s="366"/>
      <c r="L25" s="366"/>
      <c r="M25" s="366"/>
      <c r="N25" s="366"/>
    </row>
    <row r="26" spans="1:16" ht="23.25">
      <c r="A26" s="469"/>
      <c r="B26" s="366"/>
      <c r="C26" s="588"/>
      <c r="D26" s="588"/>
      <c r="E26" s="591"/>
      <c r="F26" s="591"/>
      <c r="G26" s="591"/>
      <c r="H26" s="591"/>
      <c r="I26" s="591"/>
      <c r="J26" s="591"/>
      <c r="K26" s="366"/>
      <c r="L26" s="366"/>
      <c r="M26" s="366"/>
      <c r="N26" s="366"/>
    </row>
    <row r="27" spans="1:16" ht="23.25">
      <c r="A27" s="269"/>
      <c r="B27" s="468"/>
      <c r="C27" s="592" t="s">
        <v>552</v>
      </c>
      <c r="D27" s="592"/>
      <c r="E27" s="591"/>
      <c r="F27" s="591"/>
      <c r="G27" s="591"/>
      <c r="H27" s="591"/>
      <c r="I27" s="591"/>
      <c r="J27" s="591"/>
      <c r="K27" s="269"/>
      <c r="L27" s="269"/>
      <c r="M27" s="269"/>
      <c r="N27" s="366"/>
    </row>
    <row r="28" spans="1:16" ht="10.9" customHeight="1">
      <c r="A28" s="269"/>
      <c r="B28" s="468"/>
      <c r="C28" s="589"/>
      <c r="D28" s="589"/>
      <c r="E28" s="589"/>
      <c r="F28" s="589"/>
      <c r="G28" s="589"/>
      <c r="H28" s="589"/>
      <c r="I28" s="589"/>
      <c r="J28" s="589"/>
      <c r="K28" s="269"/>
      <c r="L28" s="269"/>
      <c r="M28" s="269"/>
      <c r="N28" s="366"/>
    </row>
    <row r="29" spans="1:16" ht="10.9" customHeight="1">
      <c r="A29" s="269"/>
      <c r="B29" s="468"/>
      <c r="C29" s="591"/>
      <c r="D29" s="591"/>
      <c r="E29" s="591"/>
      <c r="F29" s="591"/>
      <c r="G29" s="589"/>
      <c r="H29" s="589"/>
      <c r="I29" s="589"/>
      <c r="J29" s="589"/>
      <c r="K29" s="269"/>
      <c r="L29" s="269"/>
      <c r="M29" s="269"/>
      <c r="N29" s="366"/>
    </row>
    <row r="30" spans="1:16" ht="36" customHeight="1">
      <c r="A30" s="269"/>
      <c r="B30" s="468"/>
      <c r="C30" s="590" t="s">
        <v>549</v>
      </c>
      <c r="D30" s="470"/>
      <c r="E30" s="467"/>
      <c r="F30" s="467"/>
      <c r="G30" s="470"/>
      <c r="H30" s="470"/>
      <c r="I30" s="467"/>
      <c r="J30" s="467"/>
      <c r="K30" s="269"/>
      <c r="L30" s="269"/>
      <c r="M30" s="269"/>
      <c r="N30" s="366"/>
    </row>
    <row r="31" spans="1:16" ht="23.25">
      <c r="A31" s="269"/>
      <c r="B31" s="468"/>
      <c r="C31" s="590" t="s">
        <v>550</v>
      </c>
      <c r="D31" s="467"/>
      <c r="E31" s="467"/>
      <c r="F31" s="467"/>
      <c r="G31" s="467"/>
      <c r="H31" s="467"/>
      <c r="I31" s="467"/>
      <c r="J31" s="467"/>
      <c r="K31" s="269"/>
      <c r="L31" s="269"/>
      <c r="M31" s="269"/>
      <c r="N31" s="366"/>
    </row>
    <row r="32" spans="1:16" ht="15.75">
      <c r="A32" s="269"/>
      <c r="B32" s="468"/>
      <c r="C32" s="269"/>
      <c r="D32" s="269"/>
      <c r="E32" s="269"/>
      <c r="F32" s="269"/>
      <c r="G32" s="269"/>
      <c r="H32" s="269"/>
      <c r="I32" s="269"/>
      <c r="J32" s="269"/>
      <c r="K32" s="269"/>
      <c r="L32" s="269"/>
      <c r="M32" s="269"/>
      <c r="N32" s="366"/>
    </row>
    <row r="33" spans="1:15" ht="27">
      <c r="A33" s="269"/>
      <c r="B33" s="468"/>
      <c r="C33" s="608" t="s">
        <v>709</v>
      </c>
      <c r="D33" s="608"/>
      <c r="E33" s="609"/>
      <c r="F33" s="609"/>
      <c r="G33" s="609"/>
      <c r="H33" s="609"/>
      <c r="I33" s="609"/>
      <c r="J33" s="609"/>
      <c r="K33" s="609"/>
      <c r="L33" s="609"/>
      <c r="M33" s="609"/>
      <c r="N33" s="613"/>
      <c r="O33" s="614"/>
    </row>
    <row r="34" spans="1:15" ht="25.5">
      <c r="A34" s="13"/>
      <c r="B34" s="78"/>
      <c r="C34" s="611" t="str">
        <f>+'Tabulka 1'!$C$1</f>
        <v>Tabulka 1: Deficit / přebytek vládních institucí, stav dluhu a související údaje.</v>
      </c>
      <c r="D34" s="611"/>
      <c r="E34" s="166"/>
      <c r="F34" s="610"/>
      <c r="G34" s="13"/>
      <c r="H34" s="13"/>
      <c r="I34" s="13"/>
      <c r="J34" s="13"/>
      <c r="K34" s="13"/>
      <c r="L34" s="13"/>
      <c r="M34" s="13"/>
    </row>
    <row r="35" spans="1:15" ht="25.5">
      <c r="A35" s="13"/>
      <c r="B35" s="78"/>
      <c r="C35" s="611" t="str">
        <f>+'Tabulka 2A'!$C$1</f>
        <v>Tabulka 2A: Údaje objasňující přechod ze salda hospodaření k deficitu/přebytku ústředních vládních institucí</v>
      </c>
      <c r="D35" s="611"/>
      <c r="E35" s="13"/>
      <c r="F35" s="13"/>
      <c r="G35" s="13"/>
      <c r="H35" s="13"/>
      <c r="I35" s="13"/>
      <c r="J35" s="13"/>
      <c r="K35" s="13"/>
      <c r="L35" s="13"/>
      <c r="M35" s="13"/>
    </row>
    <row r="36" spans="1:15" ht="25.5">
      <c r="A36" s="13"/>
      <c r="B36" s="78"/>
      <c r="C36" s="611" t="str">
        <f>+'Tabulka 2C'!$C$1</f>
        <v>Tabulka 2C: Údaje objasňující přechod ze salda hospodaření k deficitu/přebytku místních vládních institucí</v>
      </c>
      <c r="D36" s="611"/>
      <c r="E36" s="13"/>
      <c r="F36" s="13"/>
      <c r="G36" s="13"/>
      <c r="H36" s="13"/>
      <c r="I36" s="13"/>
      <c r="J36" s="13"/>
      <c r="K36" s="13"/>
      <c r="L36" s="13"/>
      <c r="M36" s="13"/>
    </row>
    <row r="37" spans="1:15" ht="30.75">
      <c r="A37" s="167"/>
      <c r="B37" s="168"/>
      <c r="C37" s="612" t="str">
        <f>+'Tabulka 2D'!$C$1</f>
        <v>Tabulka 2D: Údaje objasňující přechod ze salda hospodaření k deficitu/přebytku fondů sociálního zabezpečení</v>
      </c>
      <c r="D37" s="612"/>
      <c r="E37" s="167"/>
      <c r="F37" s="167"/>
      <c r="G37" s="167"/>
      <c r="H37" s="167"/>
      <c r="I37" s="167"/>
      <c r="J37" s="167"/>
      <c r="K37" s="167"/>
      <c r="L37" s="167"/>
      <c r="M37" s="167"/>
      <c r="N37" s="12"/>
    </row>
    <row r="38" spans="1:15" ht="25.5">
      <c r="A38" s="13"/>
      <c r="B38" s="78"/>
      <c r="C38" s="611" t="str">
        <f>+'Tabulka 3A'!$C$3</f>
        <v>Tabulka 3A: Údaje objasňující dopad deficitu/přebytku a ostatních relevantních faktorů na změnu hodnoty dluhu (sektor vládních institucí)</v>
      </c>
      <c r="D38" s="611"/>
      <c r="E38" s="13"/>
      <c r="F38" s="13"/>
      <c r="G38" s="13"/>
      <c r="H38" s="13"/>
      <c r="I38" s="13"/>
      <c r="J38" s="13"/>
      <c r="K38" s="13"/>
      <c r="L38" s="13"/>
      <c r="M38" s="13"/>
    </row>
    <row r="39" spans="1:15" ht="25.5">
      <c r="A39" s="13"/>
      <c r="B39" s="78"/>
      <c r="C39" s="611" t="str">
        <f>+'Tabulka 3B'!$C$2</f>
        <v>Tabulka 3B: Údaje objasňující dopad deficitu/přebytku a ostatních relevantních faktorů na změnu hodnoty dluhu a konsolidace dluhu (sub-sektor ústředních vládních institucí)</v>
      </c>
      <c r="D39" s="611"/>
      <c r="E39" s="13"/>
      <c r="F39" s="13"/>
      <c r="G39" s="13"/>
      <c r="H39" s="13"/>
      <c r="I39" s="13"/>
      <c r="J39" s="13"/>
      <c r="K39" s="13"/>
      <c r="L39" s="13"/>
      <c r="M39" s="13"/>
    </row>
    <row r="40" spans="1:15" ht="25.5">
      <c r="A40" s="13"/>
      <c r="B40" s="78"/>
      <c r="C40" s="611" t="str">
        <f>+'Tabulka 3D'!$C$2</f>
        <v>Tabulka 3D: Údaje objasňující dopad deficitu/přebytku a ostatních relevantních faktorů na změnu hodnoty dluhu a konsolidace dluhu (sub-sektor místních vládních institucí)</v>
      </c>
      <c r="D40" s="611"/>
      <c r="E40" s="13"/>
      <c r="F40" s="13"/>
      <c r="G40" s="13"/>
      <c r="H40" s="13"/>
      <c r="I40" s="13"/>
      <c r="J40" s="13"/>
      <c r="K40" s="13"/>
      <c r="L40" s="13"/>
      <c r="M40" s="13"/>
    </row>
    <row r="41" spans="1:15" ht="25.5">
      <c r="A41" s="13"/>
      <c r="B41" s="78"/>
      <c r="C41" s="611" t="str">
        <f>+'Tabulka 3E'!$C$2</f>
        <v>Tabulka 3E: Údaje objasňující dopad deficitu/přebytku a ostatních relevantních faktorů na změnu hodnoty dluhu a konsolidace dluhu (sub-sektor fondů sociálního zabezpečení)</v>
      </c>
      <c r="D41" s="611"/>
      <c r="E41" s="13"/>
      <c r="F41" s="13"/>
      <c r="G41" s="13"/>
      <c r="H41" s="13"/>
      <c r="I41" s="13"/>
      <c r="J41" s="13"/>
      <c r="K41" s="13"/>
      <c r="L41" s="13"/>
      <c r="M41" s="13"/>
    </row>
    <row r="42" spans="1:15" ht="25.5">
      <c r="A42" s="13"/>
      <c r="B42" s="78"/>
      <c r="C42" s="611" t="str">
        <f>+'Tabulka 4'!$C$2</f>
        <v>Tabulka 4: Údaje podle ustanovení protokolu Rady EU ze dne 22/11/1993.</v>
      </c>
      <c r="D42" s="611"/>
      <c r="E42" s="13"/>
      <c r="F42" s="13"/>
      <c r="G42" s="13"/>
      <c r="H42" s="13"/>
      <c r="I42" s="13"/>
      <c r="J42" s="13"/>
      <c r="K42" s="13"/>
      <c r="L42" s="13"/>
      <c r="M42" s="13"/>
    </row>
  </sheetData>
  <sheetProtection formatColumns="0" formatRows="0"/>
  <mergeCells count="3">
    <mergeCell ref="C23:J24"/>
    <mergeCell ref="C11:J11"/>
    <mergeCell ref="C19:J20"/>
  </mergeCells>
  <phoneticPr fontId="35" type="noConversion"/>
  <hyperlinks>
    <hyperlink ref="C34" location="'Tabulka 1'!A1" display="'Tabulka 1'!A1"/>
    <hyperlink ref="C35" location="'Tabulka 2A'!A1" display="'Tabulka 2A'!A1"/>
    <hyperlink ref="C36" location="'Tabulka 2C'!A1" display="'Tabulka 2C'!A1"/>
    <hyperlink ref="C37" location="'Tabulka 2D'!A1" display="'Tabulka 2D'!A1"/>
    <hyperlink ref="C38" location="'Tabulka 3A'!A1" display="'Tabulka 3A'!A1"/>
    <hyperlink ref="C39" location="'Tabulka 3B'!A1" display="'Tabulka 3B'!A1"/>
    <hyperlink ref="C41" location="'Tabulka 3E'!A1" display="'Tabulka 3E'!A1"/>
    <hyperlink ref="C42" location="'Tabulka 4'!A1" display="'Tabulka 4'!A1"/>
    <hyperlink ref="N5" location="'Cover page'!A1" display="english"/>
    <hyperlink ref="C40" location="'Tabulka 3D'!A1" display="'Tabulka 3D'!A1"/>
  </hyperlinks>
  <printOptions horizontalCentered="1" verticalCentered="1"/>
  <pageMargins left="0.31496062992125984" right="0.31496062992125984" top="0.19685039370078741" bottom="0.15748031496062992" header="0" footer="0"/>
  <pageSetup paperSize="9" scale="5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P45"/>
  <sheetViews>
    <sheetView showGridLines="0" defaultGridColor="0" topLeftCell="A4" colorId="22" zoomScale="55" zoomScaleNormal="55" zoomScaleSheetLayoutView="50" workbookViewId="0">
      <selection activeCell="E15" sqref="E15"/>
    </sheetView>
  </sheetViews>
  <sheetFormatPr defaultColWidth="9.77734375" defaultRowHeight="15"/>
  <cols>
    <col min="1" max="1" width="9.77734375" style="818"/>
    <col min="2" max="2" width="3.77734375" style="818" customWidth="1"/>
    <col min="3" max="3" width="54.109375" style="818" customWidth="1"/>
    <col min="4" max="4" width="11" style="818" customWidth="1"/>
    <col min="5" max="6" width="10.77734375" style="818" customWidth="1"/>
    <col min="7" max="8" width="10.6640625" style="818" customWidth="1"/>
    <col min="9" max="9" width="27.6640625" style="818" customWidth="1"/>
    <col min="10" max="10" width="60.77734375" style="818" customWidth="1"/>
    <col min="11" max="11" width="5.33203125" style="818" customWidth="1"/>
    <col min="12" max="12" width="1" style="818" customWidth="1"/>
    <col min="13" max="13" width="0.5546875" style="818" customWidth="1"/>
    <col min="14" max="14" width="18.6640625" style="818" customWidth="1"/>
    <col min="15" max="15" width="9.33203125" style="818" customWidth="1"/>
    <col min="16" max="16384" width="9.77734375" style="818"/>
  </cols>
  <sheetData>
    <row r="1" spans="1:14" ht="41.25" hidden="1">
      <c r="A1" s="1112"/>
      <c r="B1" s="1108"/>
      <c r="C1" s="1107"/>
      <c r="D1" s="1107"/>
      <c r="E1" s="1107"/>
      <c r="F1" s="1108"/>
      <c r="G1" s="1107"/>
      <c r="H1" s="1107"/>
      <c r="I1" s="1107"/>
      <c r="J1" s="1107"/>
      <c r="K1" s="1106"/>
      <c r="L1" s="1106"/>
      <c r="M1" s="802"/>
      <c r="N1" s="1111" t="s">
        <v>272</v>
      </c>
    </row>
    <row r="2" spans="1:14" ht="31.5" hidden="1" customHeight="1">
      <c r="A2" s="1110"/>
      <c r="B2" s="1108"/>
      <c r="C2" s="1107"/>
      <c r="D2" s="1107"/>
      <c r="E2" s="1107"/>
      <c r="F2" s="1108"/>
      <c r="G2" s="1107"/>
      <c r="H2" s="1107"/>
      <c r="I2" s="1107"/>
      <c r="J2" s="1107"/>
      <c r="K2" s="1106"/>
      <c r="L2" s="1106"/>
      <c r="M2" s="802"/>
      <c r="N2" s="1105"/>
    </row>
    <row r="3" spans="1:14" ht="31.5" hidden="1" customHeight="1">
      <c r="A3" s="1109"/>
      <c r="B3" s="1108"/>
      <c r="C3" s="1107"/>
      <c r="D3" s="1107"/>
      <c r="E3" s="1107"/>
      <c r="F3" s="1108"/>
      <c r="G3" s="1107"/>
      <c r="H3" s="1107"/>
      <c r="I3" s="1107"/>
      <c r="J3" s="1107"/>
      <c r="K3" s="1106"/>
      <c r="L3" s="1106"/>
      <c r="M3" s="802"/>
      <c r="N3" s="1105"/>
    </row>
    <row r="4" spans="1:14" ht="42" thickBot="1">
      <c r="A4" s="802"/>
      <c r="B4" s="1077"/>
      <c r="C4" s="1104" t="s">
        <v>0</v>
      </c>
      <c r="D4" s="1104"/>
      <c r="E4" s="1102"/>
      <c r="F4" s="1102"/>
      <c r="G4" s="1088"/>
      <c r="H4" s="1088"/>
      <c r="I4" s="1088"/>
      <c r="J4" s="1088"/>
      <c r="K4" s="1088"/>
      <c r="L4" s="1088"/>
      <c r="M4" s="802"/>
      <c r="N4" s="802"/>
    </row>
    <row r="5" spans="1:14" ht="43.5" thickTop="1" thickBot="1">
      <c r="A5" s="1098"/>
      <c r="B5" s="1077"/>
      <c r="C5" s="1121" t="s">
        <v>906</v>
      </c>
      <c r="D5" s="1103"/>
      <c r="E5" s="1102"/>
      <c r="F5" s="1102"/>
      <c r="G5" s="1088"/>
      <c r="H5" s="1088"/>
      <c r="I5" s="1088"/>
      <c r="J5" s="1088"/>
      <c r="K5" s="1088"/>
      <c r="L5" s="1088"/>
      <c r="M5" s="802"/>
      <c r="N5" s="1116" t="s">
        <v>898</v>
      </c>
    </row>
    <row r="6" spans="1:14" ht="42.75" thickTop="1">
      <c r="A6" s="1098"/>
      <c r="B6" s="1077"/>
      <c r="C6" s="1121" t="s">
        <v>897</v>
      </c>
      <c r="D6" s="1103"/>
      <c r="E6" s="1102"/>
      <c r="F6" s="1102"/>
      <c r="G6" s="1088"/>
      <c r="H6" s="1088"/>
      <c r="I6" s="1088"/>
      <c r="J6" s="1088"/>
      <c r="K6" s="1088"/>
      <c r="L6" s="1088"/>
      <c r="M6" s="802"/>
      <c r="N6" s="802"/>
    </row>
    <row r="7" spans="1:14" ht="42">
      <c r="A7" s="802"/>
      <c r="B7" s="1077"/>
      <c r="C7" s="1096"/>
      <c r="D7" s="1095"/>
      <c r="E7" s="1094"/>
      <c r="F7" s="802"/>
      <c r="G7" s="1093"/>
      <c r="H7" s="1093"/>
      <c r="I7" s="1093"/>
      <c r="J7" s="1088"/>
      <c r="K7" s="1088"/>
      <c r="L7" s="1088"/>
      <c r="M7" s="802"/>
      <c r="N7" s="802"/>
    </row>
    <row r="8" spans="1:14" ht="10.5" customHeight="1" thickBot="1">
      <c r="A8" s="802"/>
      <c r="B8" s="1077"/>
      <c r="C8" s="1096"/>
      <c r="D8" s="1101"/>
      <c r="E8" s="1100"/>
      <c r="F8" s="1100"/>
      <c r="G8" s="1099"/>
      <c r="H8" s="1099"/>
      <c r="I8" s="1099"/>
      <c r="J8" s="1088"/>
      <c r="K8" s="1088"/>
      <c r="L8" s="1088"/>
      <c r="M8" s="802"/>
      <c r="N8" s="802"/>
    </row>
    <row r="9" spans="1:14" ht="10.5" customHeight="1">
      <c r="A9" s="802"/>
      <c r="B9" s="1077"/>
      <c r="C9" s="1096"/>
      <c r="D9" s="1095"/>
      <c r="E9" s="1094"/>
      <c r="F9" s="1094"/>
      <c r="G9" s="1093"/>
      <c r="H9" s="1093"/>
      <c r="I9" s="1093"/>
      <c r="J9" s="1088"/>
      <c r="K9" s="1088"/>
      <c r="L9" s="1088"/>
      <c r="M9" s="802"/>
      <c r="N9" s="802"/>
    </row>
    <row r="10" spans="1:14" ht="42">
      <c r="A10" s="1098"/>
      <c r="B10" s="1097"/>
      <c r="C10" s="1122" t="s">
        <v>907</v>
      </c>
      <c r="D10" s="1095"/>
      <c r="E10" s="1094"/>
      <c r="F10" s="1094"/>
      <c r="G10" s="1093"/>
      <c r="H10" s="1093"/>
      <c r="I10" s="1093"/>
      <c r="J10" s="1088"/>
      <c r="K10" s="1092"/>
      <c r="L10" s="1088"/>
      <c r="M10" s="802"/>
      <c r="N10" s="802"/>
    </row>
    <row r="11" spans="1:14" ht="33" customHeight="1">
      <c r="A11" s="802"/>
      <c r="B11" s="1077"/>
      <c r="C11" s="1131"/>
      <c r="D11" s="1131"/>
      <c r="E11" s="1131"/>
      <c r="F11" s="1131"/>
      <c r="G11" s="1131"/>
      <c r="H11" s="1131"/>
      <c r="I11" s="1131"/>
      <c r="J11" s="1131"/>
      <c r="K11" s="1088"/>
      <c r="L11" s="1088"/>
      <c r="M11" s="802"/>
      <c r="N11" s="802"/>
    </row>
    <row r="12" spans="1:14" ht="13.5" customHeight="1">
      <c r="A12" s="802"/>
      <c r="B12" s="1077"/>
      <c r="C12" s="802"/>
      <c r="D12" s="802"/>
      <c r="E12" s="1091"/>
      <c r="F12" s="1090"/>
      <c r="G12" s="1089"/>
      <c r="H12" s="1088"/>
      <c r="I12" s="1088"/>
      <c r="J12" s="1088"/>
      <c r="K12" s="1088"/>
      <c r="L12" s="1088"/>
      <c r="M12" s="802"/>
      <c r="N12" s="802"/>
    </row>
    <row r="13" spans="1:14" ht="33.75">
      <c r="B13" s="1084"/>
      <c r="C13" s="1083"/>
      <c r="E13" s="1087" t="s">
        <v>912</v>
      </c>
      <c r="F13" s="1086"/>
      <c r="G13" s="1086"/>
      <c r="H13" s="1086"/>
      <c r="I13" s="1086"/>
      <c r="J13" s="1085"/>
      <c r="K13" s="1067"/>
      <c r="L13" s="1067"/>
    </row>
    <row r="14" spans="1:14" ht="33.75">
      <c r="B14" s="1084"/>
      <c r="C14" s="1083"/>
      <c r="E14" s="1082" t="s">
        <v>921</v>
      </c>
      <c r="F14" s="1081"/>
      <c r="G14" s="1080"/>
      <c r="H14" s="1080"/>
      <c r="I14" s="1080"/>
      <c r="J14" s="848" t="s">
        <v>896</v>
      </c>
      <c r="K14" s="1067"/>
      <c r="L14" s="1067"/>
    </row>
    <row r="15" spans="1:14" ht="31.5">
      <c r="A15" s="802"/>
      <c r="B15" s="1077"/>
      <c r="C15" s="943"/>
      <c r="D15" s="802"/>
      <c r="E15" s="1079" t="s">
        <v>895</v>
      </c>
      <c r="F15" s="802"/>
      <c r="G15" s="1078"/>
      <c r="H15" s="802"/>
      <c r="I15" s="802"/>
      <c r="J15" s="802"/>
      <c r="K15" s="802"/>
      <c r="L15" s="802"/>
      <c r="M15" s="802"/>
      <c r="N15" s="802"/>
    </row>
    <row r="16" spans="1:14" ht="31.5">
      <c r="A16" s="802"/>
      <c r="B16" s="1077"/>
      <c r="C16" s="943"/>
      <c r="D16" s="1079"/>
      <c r="E16" s="802"/>
      <c r="F16" s="802"/>
      <c r="G16" s="1078"/>
      <c r="H16" s="802"/>
      <c r="I16" s="802"/>
      <c r="J16" s="802"/>
      <c r="K16" s="802"/>
      <c r="L16" s="802"/>
      <c r="M16" s="802"/>
      <c r="N16" s="802"/>
    </row>
    <row r="17" spans="1:16" ht="23.25">
      <c r="A17" s="802"/>
      <c r="B17" s="1077"/>
      <c r="C17" s="1076" t="s">
        <v>894</v>
      </c>
      <c r="D17" s="1076"/>
      <c r="E17" s="802"/>
      <c r="F17" s="802"/>
      <c r="G17" s="802"/>
      <c r="H17" s="802"/>
      <c r="I17" s="802"/>
      <c r="J17" s="802"/>
      <c r="K17" s="802"/>
      <c r="L17" s="802"/>
      <c r="M17" s="802"/>
      <c r="N17" s="802"/>
    </row>
    <row r="18" spans="1:16" ht="23.25">
      <c r="A18" s="802"/>
      <c r="B18" s="1077"/>
      <c r="C18" s="1076"/>
      <c r="D18" s="1076"/>
      <c r="E18" s="802"/>
      <c r="F18" s="802"/>
      <c r="G18" s="802"/>
      <c r="H18" s="802"/>
      <c r="I18" s="802"/>
      <c r="J18" s="802"/>
      <c r="K18" s="802"/>
      <c r="L18" s="802"/>
      <c r="M18" s="802"/>
      <c r="N18" s="802"/>
    </row>
    <row r="19" spans="1:16" ht="23.25" customHeight="1">
      <c r="A19" s="799"/>
      <c r="B19" s="1071"/>
      <c r="C19" s="1130" t="s">
        <v>893</v>
      </c>
      <c r="D19" s="1130"/>
      <c r="E19" s="1130"/>
      <c r="F19" s="1130"/>
      <c r="G19" s="1130"/>
      <c r="H19" s="1130"/>
      <c r="I19" s="1130"/>
      <c r="J19" s="1130"/>
      <c r="K19" s="799"/>
      <c r="L19" s="799"/>
      <c r="M19" s="799"/>
      <c r="N19" s="799"/>
      <c r="O19" s="680"/>
      <c r="P19" s="680"/>
    </row>
    <row r="20" spans="1:16" ht="23.25" customHeight="1">
      <c r="A20" s="799"/>
      <c r="B20" s="1071"/>
      <c r="C20" s="1130"/>
      <c r="D20" s="1130"/>
      <c r="E20" s="1130"/>
      <c r="F20" s="1130"/>
      <c r="G20" s="1130"/>
      <c r="H20" s="1130"/>
      <c r="I20" s="1130"/>
      <c r="J20" s="1130"/>
      <c r="K20" s="799"/>
      <c r="L20" s="799"/>
      <c r="M20" s="799"/>
      <c r="N20" s="799"/>
      <c r="O20" s="680"/>
      <c r="P20" s="680"/>
    </row>
    <row r="21" spans="1:16" ht="23.25" customHeight="1">
      <c r="A21" s="799"/>
      <c r="B21" s="1071"/>
      <c r="C21" s="1132" t="s">
        <v>892</v>
      </c>
      <c r="D21" s="1132"/>
      <c r="E21" s="1132"/>
      <c r="F21" s="1132"/>
      <c r="G21" s="1132"/>
      <c r="H21" s="1132"/>
      <c r="I21" s="1132"/>
      <c r="J21" s="1132"/>
      <c r="K21" s="799"/>
      <c r="L21" s="799"/>
      <c r="M21" s="799"/>
      <c r="N21" s="799"/>
      <c r="O21" s="680"/>
      <c r="P21" s="680"/>
    </row>
    <row r="22" spans="1:16" ht="23.25">
      <c r="A22" s="799"/>
      <c r="B22" s="1071"/>
      <c r="C22" s="1076"/>
      <c r="D22" s="1076"/>
      <c r="E22" s="802"/>
      <c r="F22" s="802"/>
      <c r="G22" s="802"/>
      <c r="H22" s="802"/>
      <c r="I22" s="802"/>
      <c r="J22" s="802"/>
      <c r="K22" s="799"/>
      <c r="L22" s="799"/>
      <c r="M22" s="799"/>
      <c r="N22" s="799"/>
      <c r="O22" s="680"/>
      <c r="P22" s="680"/>
    </row>
    <row r="23" spans="1:16" ht="23.25" customHeight="1">
      <c r="A23" s="799"/>
      <c r="B23" s="802"/>
      <c r="C23" s="1130" t="s">
        <v>891</v>
      </c>
      <c r="D23" s="1130"/>
      <c r="E23" s="1130"/>
      <c r="F23" s="1130"/>
      <c r="G23" s="1130"/>
      <c r="H23" s="1130"/>
      <c r="I23" s="1130"/>
      <c r="J23" s="1130"/>
      <c r="K23" s="802"/>
      <c r="L23" s="802"/>
      <c r="M23" s="802"/>
      <c r="N23" s="802"/>
    </row>
    <row r="24" spans="1:16" ht="23.25" customHeight="1">
      <c r="A24" s="799"/>
      <c r="B24" s="802"/>
      <c r="C24" s="1130"/>
      <c r="D24" s="1130"/>
      <c r="E24" s="1130"/>
      <c r="F24" s="1130"/>
      <c r="G24" s="1130"/>
      <c r="H24" s="1130"/>
      <c r="I24" s="1130"/>
      <c r="J24" s="1130"/>
      <c r="K24" s="802"/>
      <c r="L24" s="802"/>
      <c r="M24" s="802"/>
      <c r="N24" s="802"/>
    </row>
    <row r="25" spans="1:16" ht="23.25" customHeight="1">
      <c r="A25" s="799"/>
      <c r="B25" s="802"/>
      <c r="C25" s="1132" t="s">
        <v>890</v>
      </c>
      <c r="D25" s="1132"/>
      <c r="E25" s="1132"/>
      <c r="F25" s="1132"/>
      <c r="G25" s="1132"/>
      <c r="H25" s="1132"/>
      <c r="I25" s="1132"/>
      <c r="J25" s="1132"/>
      <c r="K25" s="802"/>
      <c r="L25" s="802"/>
      <c r="M25" s="802"/>
      <c r="N25" s="802"/>
    </row>
    <row r="26" spans="1:16" ht="23.25">
      <c r="A26" s="799"/>
      <c r="B26" s="802"/>
      <c r="C26" s="1076"/>
      <c r="D26" s="1076"/>
      <c r="E26" s="802"/>
      <c r="F26" s="802"/>
      <c r="G26" s="802"/>
      <c r="H26" s="802"/>
      <c r="I26" s="802"/>
      <c r="J26" s="802"/>
      <c r="K26" s="802"/>
      <c r="L26" s="802"/>
      <c r="M26" s="802"/>
      <c r="N26" s="802"/>
    </row>
    <row r="27" spans="1:16" ht="23.25">
      <c r="A27" s="1075"/>
      <c r="B27" s="802"/>
      <c r="C27" s="1074" t="s">
        <v>715</v>
      </c>
      <c r="D27" s="1074"/>
      <c r="E27" s="802"/>
      <c r="F27" s="802"/>
      <c r="G27" s="802"/>
      <c r="H27" s="802"/>
      <c r="I27" s="802"/>
      <c r="J27" s="802"/>
      <c r="K27" s="802"/>
      <c r="L27" s="802"/>
      <c r="M27" s="802"/>
      <c r="N27" s="802"/>
    </row>
    <row r="28" spans="1:16" ht="15.75">
      <c r="A28" s="799"/>
      <c r="B28" s="1071"/>
      <c r="C28" s="802"/>
      <c r="D28" s="802"/>
      <c r="E28" s="802"/>
      <c r="F28" s="802"/>
      <c r="G28" s="802"/>
      <c r="H28" s="802"/>
      <c r="I28" s="802"/>
      <c r="J28" s="802"/>
      <c r="K28" s="799"/>
      <c r="L28" s="799"/>
      <c r="M28" s="799"/>
      <c r="N28" s="802"/>
    </row>
    <row r="29" spans="1:16" ht="15.75">
      <c r="A29" s="799"/>
      <c r="B29" s="1071"/>
      <c r="C29" s="802"/>
      <c r="D29" s="802"/>
      <c r="E29" s="802"/>
      <c r="F29" s="802"/>
      <c r="G29" s="802"/>
      <c r="H29" s="802"/>
      <c r="I29" s="802"/>
      <c r="J29" s="802"/>
      <c r="K29" s="799"/>
      <c r="L29" s="799"/>
      <c r="M29" s="799"/>
      <c r="N29" s="802"/>
    </row>
    <row r="30" spans="1:16" ht="23.25">
      <c r="A30" s="799"/>
      <c r="B30" s="1071"/>
      <c r="C30" s="1072" t="s">
        <v>889</v>
      </c>
      <c r="D30" s="802"/>
      <c r="E30" s="802"/>
      <c r="F30" s="802"/>
      <c r="G30" s="802"/>
      <c r="H30" s="802"/>
      <c r="I30" s="802"/>
      <c r="J30" s="802"/>
      <c r="K30" s="799"/>
      <c r="L30" s="799"/>
      <c r="M30" s="799"/>
      <c r="N30" s="802"/>
    </row>
    <row r="31" spans="1:16" ht="36" customHeight="1">
      <c r="A31" s="799"/>
      <c r="B31" s="1071"/>
      <c r="C31" s="1072" t="s">
        <v>888</v>
      </c>
      <c r="D31" s="1073"/>
      <c r="E31" s="802"/>
      <c r="F31" s="802"/>
      <c r="G31" s="1073"/>
      <c r="H31" s="1073"/>
      <c r="I31" s="802"/>
      <c r="J31" s="802"/>
      <c r="K31" s="799"/>
      <c r="L31" s="799"/>
      <c r="M31" s="799"/>
      <c r="N31" s="802"/>
    </row>
    <row r="32" spans="1:16" ht="23.25">
      <c r="A32" s="799"/>
      <c r="B32" s="1071"/>
      <c r="C32" s="1072"/>
      <c r="D32" s="802"/>
      <c r="E32" s="802"/>
      <c r="F32" s="802"/>
      <c r="G32" s="802"/>
      <c r="H32" s="802"/>
      <c r="I32" s="802"/>
      <c r="J32" s="802"/>
      <c r="K32" s="799"/>
      <c r="L32" s="799"/>
      <c r="M32" s="799"/>
      <c r="N32" s="802"/>
    </row>
    <row r="33" spans="1:14" ht="27">
      <c r="A33" s="799"/>
      <c r="B33" s="1071"/>
      <c r="C33" s="608" t="s">
        <v>899</v>
      </c>
      <c r="D33" s="1114"/>
      <c r="E33" s="1114"/>
      <c r="F33" s="1114"/>
      <c r="G33" s="1114"/>
      <c r="H33" s="1114"/>
      <c r="I33" s="1114"/>
      <c r="J33" s="1114"/>
      <c r="K33" s="1114"/>
      <c r="L33" s="1115"/>
      <c r="M33" s="1115"/>
      <c r="N33" s="1115"/>
    </row>
    <row r="34" spans="1:14" ht="25.5">
      <c r="A34" s="799"/>
      <c r="B34" s="1071"/>
      <c r="C34" s="611" t="str">
        <f>+'Table 1'!$C$1</f>
        <v xml:space="preserve">Table 1: Reporting of government deficit/surplus and debt levels and provision of associated data </v>
      </c>
      <c r="D34" s="799"/>
      <c r="E34" s="799"/>
      <c r="F34" s="799"/>
      <c r="G34" s="799"/>
      <c r="H34" s="799"/>
      <c r="I34" s="799"/>
      <c r="J34" s="799"/>
      <c r="K34" s="799"/>
      <c r="L34" s="799"/>
      <c r="M34" s="799"/>
      <c r="N34" s="802"/>
    </row>
    <row r="35" spans="1:14" ht="25.5">
      <c r="A35" s="680"/>
      <c r="B35" s="1066"/>
      <c r="C35" s="611" t="str">
        <f>+'Table 2A'!$C$1</f>
        <v xml:space="preserve">Table 2A: Provision of the data which explain the transition between the public accounts budget balance and the central government deficit/surplus </v>
      </c>
      <c r="E35" s="1070"/>
      <c r="F35" s="1070"/>
      <c r="G35" s="680"/>
      <c r="H35" s="680"/>
      <c r="I35" s="680"/>
      <c r="J35" s="680"/>
      <c r="K35" s="680"/>
      <c r="L35" s="680"/>
      <c r="M35" s="680"/>
    </row>
    <row r="36" spans="1:14" ht="25.5">
      <c r="A36" s="680"/>
      <c r="B36" s="1066"/>
      <c r="C36" s="611" t="str">
        <f>+'Table 2C'!$C$1</f>
        <v>Table 2C: Provision of the data which explain the transition between the working balance and the local government deficit/surplus</v>
      </c>
      <c r="D36" s="680"/>
      <c r="E36" s="680"/>
      <c r="F36" s="680"/>
      <c r="G36" s="680"/>
      <c r="H36" s="680"/>
      <c r="I36" s="680"/>
      <c r="J36" s="680"/>
      <c r="K36" s="680"/>
      <c r="L36" s="680"/>
      <c r="M36" s="680"/>
    </row>
    <row r="37" spans="1:14" ht="25.5">
      <c r="A37" s="680"/>
      <c r="B37" s="1066"/>
      <c r="C37" s="612" t="str">
        <f>+'Table 2D'!$C$1</f>
        <v>Table 2D: Provision of the data which explain the transition between the working balance and the social security deficit/surplus</v>
      </c>
      <c r="D37" s="680"/>
      <c r="E37" s="680"/>
      <c r="F37" s="680"/>
      <c r="G37" s="680"/>
      <c r="H37" s="680"/>
      <c r="I37" s="680"/>
      <c r="J37" s="680"/>
      <c r="K37" s="680"/>
      <c r="L37" s="680"/>
      <c r="M37" s="680"/>
    </row>
    <row r="38" spans="1:14" ht="30.75">
      <c r="A38" s="1068"/>
      <c r="B38" s="1069"/>
      <c r="C38" s="611" t="str">
        <f>+'Table 3A'!$C$3</f>
        <v>Table 3A: Provision of the data which explain the contributions of the deficit/surplus and the other relevant factors to the variation in the debt level (general government)</v>
      </c>
      <c r="D38" s="1067"/>
      <c r="E38" s="1068"/>
      <c r="F38" s="1068"/>
      <c r="G38" s="1068"/>
      <c r="H38" s="1068"/>
      <c r="I38" s="1068"/>
      <c r="J38" s="1068"/>
      <c r="K38" s="1068"/>
      <c r="L38" s="1068"/>
      <c r="M38" s="1068"/>
      <c r="N38" s="1067"/>
    </row>
    <row r="39" spans="1:14" ht="25.5">
      <c r="A39" s="680"/>
      <c r="B39" s="1066"/>
      <c r="C39" s="611" t="str">
        <f>+'Table 3B'!$C$2</f>
        <v xml:space="preserve">Table 3B: Provision of the data which explain the contributions of the deficit/surplus and the other relevant factors to the variation in the debt level </v>
      </c>
      <c r="D39" s="680"/>
      <c r="E39" s="680"/>
      <c r="F39" s="680"/>
      <c r="G39" s="680"/>
      <c r="H39" s="680"/>
      <c r="I39" s="680"/>
      <c r="J39" s="680"/>
      <c r="K39" s="680"/>
      <c r="L39" s="680"/>
      <c r="M39" s="680"/>
    </row>
    <row r="40" spans="1:14" ht="25.5">
      <c r="A40" s="680"/>
      <c r="B40" s="1066"/>
      <c r="C40" s="611" t="str">
        <f>+'Table 3D'!$C$2</f>
        <v xml:space="preserve">Table 3D: Provision of the data which explain the contributions of the deficit/surplus and the other relevant factors to the variation in the debt level </v>
      </c>
      <c r="D40" s="680"/>
      <c r="E40" s="680"/>
      <c r="F40" s="680"/>
      <c r="G40" s="680"/>
      <c r="H40" s="680"/>
      <c r="I40" s="680"/>
      <c r="J40" s="680"/>
      <c r="K40" s="680"/>
      <c r="L40" s="680"/>
      <c r="M40" s="680"/>
    </row>
    <row r="41" spans="1:14" ht="25.5">
      <c r="A41" s="680"/>
      <c r="B41" s="1066"/>
      <c r="C41" s="611" t="str">
        <f>+'Table 3E'!$C$2</f>
        <v xml:space="preserve">Table 3E: Provision of the data which explain the contributions of the deficit/surplus and the other relevant factors to the variation in the debt level </v>
      </c>
      <c r="D41" s="680"/>
      <c r="E41" s="680"/>
      <c r="F41" s="680"/>
      <c r="G41" s="680"/>
      <c r="H41" s="680"/>
      <c r="I41" s="680"/>
      <c r="J41" s="680"/>
      <c r="K41" s="680"/>
      <c r="L41" s="680"/>
      <c r="M41" s="680"/>
    </row>
    <row r="42" spans="1:14" ht="25.5">
      <c r="A42" s="680"/>
      <c r="B42" s="1066"/>
      <c r="C42" s="611" t="str">
        <f>+'Table 4'!$C$2</f>
        <v>Table 4: Provision of other data in accordance with the statements contained in the Council minutes of 22/11/1993.</v>
      </c>
      <c r="D42" s="680"/>
      <c r="E42" s="680"/>
      <c r="F42" s="680"/>
      <c r="G42" s="680"/>
      <c r="H42" s="680"/>
      <c r="I42" s="680"/>
      <c r="J42" s="680"/>
      <c r="K42" s="680"/>
      <c r="L42" s="680"/>
      <c r="M42" s="680"/>
    </row>
    <row r="43" spans="1:14" ht="25.5">
      <c r="C43" s="1113"/>
    </row>
    <row r="44" spans="1:14" ht="25.5">
      <c r="C44" s="1113"/>
    </row>
    <row r="45" spans="1:14" ht="25.5">
      <c r="C45" s="1113"/>
    </row>
  </sheetData>
  <sheetProtection formatColumns="0" formatRows="0"/>
  <mergeCells count="5">
    <mergeCell ref="C19:J20"/>
    <mergeCell ref="C23:J24"/>
    <mergeCell ref="C11:J11"/>
    <mergeCell ref="C21:J21"/>
    <mergeCell ref="C25:J25"/>
  </mergeCells>
  <hyperlinks>
    <hyperlink ref="C34" location="'Table 1'!A1" display="'Table 1'!A1"/>
    <hyperlink ref="C35" location="'Table 2A'!A1" display="'Table 2A'!A1"/>
    <hyperlink ref="C36" location="'Table 2C'!A1" display="'Table 2C'!A1"/>
    <hyperlink ref="C37" location="'Table 2D'!A1" display="'Table 2D'!A1"/>
    <hyperlink ref="C38" location="'Table 3A'!A1" display="'Table 3A'!A1"/>
    <hyperlink ref="C39" location="'Table 3B'!A1" display="'Table 3B'!A1"/>
    <hyperlink ref="C41" location="'Table 3E'!A1" display="'Table 3E'!A1"/>
    <hyperlink ref="C42" location="'Table 4'!A1" display="'Table 4'!A1"/>
    <hyperlink ref="N5" location="'Titulní stránka'!A1" display="english"/>
    <hyperlink ref="C40" location="'Table 3D'!A1" display="'Table 3D'!A1"/>
  </hyperlinks>
  <printOptions horizontalCentered="1" verticalCentered="1"/>
  <pageMargins left="0.31496062992125984" right="0.31496062992125984" top="0.19685039370078741" bottom="0.15748031496062992" header="0" footer="0"/>
  <pageSetup paperSize="9" scale="5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2">
    <tabColor rgb="FF00FF00"/>
    <pageSetUpPr fitToPage="1"/>
  </sheetPr>
  <dimension ref="A1:P443"/>
  <sheetViews>
    <sheetView showGridLines="0" tabSelected="1" defaultGridColor="0" topLeftCell="B1" colorId="22" zoomScale="80" zoomScaleNormal="80" zoomScaleSheetLayoutView="80" workbookViewId="0">
      <selection activeCell="H12" sqref="H12"/>
    </sheetView>
  </sheetViews>
  <sheetFormatPr defaultColWidth="8.77734375" defaultRowHeight="15"/>
  <cols>
    <col min="1" max="1" width="11.5546875" style="20" hidden="1" customWidth="1"/>
    <col min="2" max="2" width="6.44140625" style="25" customWidth="1"/>
    <col min="3" max="3" width="54.77734375" style="21" customWidth="1"/>
    <col min="4" max="4" width="10.5546875" style="10" customWidth="1"/>
    <col min="5" max="8" width="11.109375" style="10" customWidth="1"/>
    <col min="9" max="12" width="9.77734375" style="10"/>
    <col min="13" max="13" width="13.109375" style="10" customWidth="1"/>
    <col min="14" max="14" width="9.33203125" style="10" customWidth="1"/>
    <col min="15" max="15" width="9.77734375" style="10"/>
    <col min="16" max="16384" width="8.77734375" style="10"/>
  </cols>
  <sheetData>
    <row r="1" spans="1:16" ht="18" customHeight="1">
      <c r="A1" s="263"/>
      <c r="B1" s="264"/>
      <c r="C1" s="265" t="s">
        <v>700</v>
      </c>
      <c r="D1" s="266"/>
      <c r="I1" s="14"/>
      <c r="J1" s="1118" t="s">
        <v>900</v>
      </c>
      <c r="K1" s="262"/>
      <c r="L1" s="262"/>
      <c r="M1" s="262"/>
      <c r="N1" s="262"/>
      <c r="O1" s="262"/>
      <c r="P1" s="262"/>
    </row>
    <row r="2" spans="1:16" ht="11.25" customHeight="1" thickBot="1">
      <c r="A2" s="263"/>
      <c r="B2" s="267"/>
      <c r="C2" s="268"/>
      <c r="D2" s="269"/>
      <c r="J2" s="1117"/>
      <c r="K2" s="262" t="s">
        <v>542</v>
      </c>
    </row>
    <row r="3" spans="1:16" ht="11.25" customHeight="1" thickTop="1">
      <c r="A3" s="270"/>
      <c r="B3" s="271"/>
      <c r="C3" s="272"/>
      <c r="D3" s="273"/>
      <c r="E3" s="351"/>
      <c r="F3" s="351"/>
      <c r="G3" s="351"/>
      <c r="H3" s="351"/>
      <c r="I3" s="15"/>
      <c r="J3" s="328"/>
      <c r="K3" s="262" t="s">
        <v>543</v>
      </c>
    </row>
    <row r="4" spans="1:16" ht="18.75">
      <c r="A4" s="274"/>
      <c r="B4" s="275"/>
      <c r="C4" s="267" t="str">
        <f>'Titulní stránka'!E13</f>
        <v>Členská země: Česká republika</v>
      </c>
      <c r="D4" s="276"/>
      <c r="E4" s="352" t="s">
        <v>554</v>
      </c>
      <c r="F4" s="353"/>
      <c r="G4" s="354"/>
      <c r="H4" s="353"/>
      <c r="I4" s="16"/>
    </row>
    <row r="5" spans="1:16" ht="15.75">
      <c r="A5" s="277"/>
      <c r="B5" s="278"/>
      <c r="C5" s="22" t="s">
        <v>555</v>
      </c>
      <c r="D5" s="279" t="s">
        <v>557</v>
      </c>
      <c r="E5" s="1127">
        <v>2021</v>
      </c>
      <c r="F5" s="1127">
        <v>2022</v>
      </c>
      <c r="G5" s="1127">
        <v>2023</v>
      </c>
      <c r="H5" s="1127">
        <v>2024</v>
      </c>
      <c r="I5" s="16"/>
    </row>
    <row r="6" spans="1:16" ht="15.75">
      <c r="A6" s="277"/>
      <c r="B6" s="280"/>
      <c r="C6" s="281" t="str">
        <f>'Titulní stránka'!E14</f>
        <v>Datum: 31/03/2024</v>
      </c>
      <c r="D6" s="279" t="s">
        <v>267</v>
      </c>
      <c r="E6" s="355"/>
      <c r="F6" s="355"/>
      <c r="G6" s="355"/>
      <c r="H6" s="355"/>
      <c r="I6" s="16"/>
    </row>
    <row r="7" spans="1:16" ht="16.5" thickBot="1">
      <c r="A7" s="274"/>
      <c r="B7" s="275"/>
      <c r="C7" s="282"/>
      <c r="D7" s="283"/>
      <c r="E7" s="356"/>
      <c r="F7" s="356"/>
      <c r="G7" s="356"/>
      <c r="H7" s="356"/>
      <c r="I7" s="16"/>
    </row>
    <row r="8" spans="1:16" ht="15.75">
      <c r="A8" s="277"/>
      <c r="B8" s="284"/>
      <c r="C8" s="285"/>
      <c r="D8" s="286"/>
      <c r="E8" s="160" t="s">
        <v>543</v>
      </c>
      <c r="F8" s="160" t="s">
        <v>543</v>
      </c>
      <c r="G8" s="160" t="s">
        <v>542</v>
      </c>
      <c r="H8" s="160" t="s">
        <v>541</v>
      </c>
      <c r="I8" s="16"/>
    </row>
    <row r="9" spans="1:16" ht="16.5" thickBot="1">
      <c r="A9" s="287"/>
      <c r="B9" s="288"/>
      <c r="C9" s="289" t="s">
        <v>556</v>
      </c>
      <c r="D9" s="290" t="s">
        <v>268</v>
      </c>
      <c r="E9" s="84"/>
      <c r="F9" s="85"/>
      <c r="G9" s="85"/>
      <c r="H9" s="85"/>
      <c r="I9" s="16"/>
    </row>
    <row r="10" spans="1:16" ht="17.25" thickTop="1" thickBot="1">
      <c r="A10" s="291" t="s">
        <v>61</v>
      </c>
      <c r="B10" s="472"/>
      <c r="C10" s="292" t="s">
        <v>558</v>
      </c>
      <c r="D10" s="293" t="s">
        <v>1</v>
      </c>
      <c r="E10" s="256">
        <v>-312308</v>
      </c>
      <c r="F10" s="90">
        <v>-216345</v>
      </c>
      <c r="G10" s="90">
        <v>-285997</v>
      </c>
      <c r="H10" s="605">
        <v>-177173</v>
      </c>
      <c r="I10" s="16"/>
    </row>
    <row r="11" spans="1:16" ht="16.5" thickTop="1">
      <c r="A11" s="291" t="s">
        <v>62</v>
      </c>
      <c r="B11" s="472"/>
      <c r="C11" s="294" t="s">
        <v>559</v>
      </c>
      <c r="D11" s="295" t="s">
        <v>2</v>
      </c>
      <c r="E11" s="91">
        <v>-358500</v>
      </c>
      <c r="F11" s="91">
        <v>-281802</v>
      </c>
      <c r="G11" s="91">
        <v>-346051</v>
      </c>
      <c r="H11" s="91">
        <v>-212354</v>
      </c>
      <c r="I11" s="16"/>
    </row>
    <row r="12" spans="1:16" ht="15.75">
      <c r="A12" s="291" t="s">
        <v>63</v>
      </c>
      <c r="B12" s="472"/>
      <c r="C12" s="296" t="s">
        <v>560</v>
      </c>
      <c r="D12" s="297" t="s">
        <v>3</v>
      </c>
      <c r="E12" s="92" t="s">
        <v>708</v>
      </c>
      <c r="F12" s="92" t="s">
        <v>708</v>
      </c>
      <c r="G12" s="92" t="s">
        <v>708</v>
      </c>
      <c r="H12" s="92" t="s">
        <v>708</v>
      </c>
      <c r="I12" s="16"/>
    </row>
    <row r="13" spans="1:16" ht="15.75">
      <c r="A13" s="291" t="s">
        <v>64</v>
      </c>
      <c r="B13" s="472"/>
      <c r="C13" s="296" t="s">
        <v>561</v>
      </c>
      <c r="D13" s="297" t="s">
        <v>4</v>
      </c>
      <c r="E13" s="92">
        <v>55464</v>
      </c>
      <c r="F13" s="92">
        <v>65059</v>
      </c>
      <c r="G13" s="92">
        <v>64356</v>
      </c>
      <c r="H13" s="92">
        <v>55251</v>
      </c>
      <c r="I13" s="16"/>
    </row>
    <row r="14" spans="1:16" ht="15.75">
      <c r="A14" s="291" t="s">
        <v>65</v>
      </c>
      <c r="B14" s="472"/>
      <c r="C14" s="296" t="s">
        <v>562</v>
      </c>
      <c r="D14" s="297" t="s">
        <v>5</v>
      </c>
      <c r="E14" s="92">
        <v>-9272</v>
      </c>
      <c r="F14" s="92">
        <v>398</v>
      </c>
      <c r="G14" s="92">
        <v>-4302</v>
      </c>
      <c r="H14" s="92">
        <v>-20070</v>
      </c>
      <c r="I14" s="16"/>
    </row>
    <row r="15" spans="1:16" ht="16.5" thickBot="1">
      <c r="A15" s="291"/>
      <c r="B15" s="472"/>
      <c r="C15" s="298"/>
      <c r="D15" s="299"/>
      <c r="E15" s="86"/>
      <c r="F15" s="87"/>
      <c r="G15" s="87"/>
      <c r="H15" s="87"/>
      <c r="I15" s="16"/>
    </row>
    <row r="16" spans="1:16" ht="15.75">
      <c r="A16" s="291"/>
      <c r="B16" s="472"/>
      <c r="C16" s="300"/>
      <c r="D16" s="301"/>
      <c r="E16" s="160" t="s">
        <v>543</v>
      </c>
      <c r="F16" s="160" t="s">
        <v>543</v>
      </c>
      <c r="G16" s="160" t="s">
        <v>542</v>
      </c>
      <c r="H16" s="160" t="s">
        <v>541</v>
      </c>
      <c r="I16" s="16"/>
    </row>
    <row r="17" spans="1:13" ht="16.5" thickBot="1">
      <c r="A17" s="291"/>
      <c r="B17" s="472"/>
      <c r="C17" s="289" t="s">
        <v>701</v>
      </c>
      <c r="D17" s="302"/>
      <c r="E17" s="88"/>
      <c r="F17" s="89"/>
      <c r="G17" s="89"/>
      <c r="H17" s="89"/>
      <c r="I17" s="16"/>
    </row>
    <row r="18" spans="1:13" ht="17.25" thickTop="1" thickBot="1">
      <c r="A18" s="291" t="s">
        <v>66</v>
      </c>
      <c r="B18" s="472"/>
      <c r="C18" s="303" t="s">
        <v>563</v>
      </c>
      <c r="D18" s="304"/>
      <c r="E18" s="255">
        <f>SUM(E20,E21,E24)</f>
        <v>2566752</v>
      </c>
      <c r="F18" s="104">
        <f t="shared" ref="F18:H18" si="0">SUM(F20,F21,F24)</f>
        <v>2997632</v>
      </c>
      <c r="G18" s="104">
        <f t="shared" si="0"/>
        <v>3234146</v>
      </c>
      <c r="H18" s="605">
        <f t="shared" si="0"/>
        <v>3492243</v>
      </c>
      <c r="I18" s="16"/>
    </row>
    <row r="19" spans="1:13" ht="16.5" thickTop="1">
      <c r="A19" s="291"/>
      <c r="B19" s="472"/>
      <c r="C19" s="305" t="s">
        <v>564</v>
      </c>
      <c r="D19" s="306"/>
      <c r="E19" s="105"/>
      <c r="F19" s="106"/>
      <c r="G19" s="106"/>
      <c r="H19" s="106"/>
      <c r="I19" s="16"/>
    </row>
    <row r="20" spans="1:13" ht="15.75">
      <c r="A20" s="291" t="s">
        <v>67</v>
      </c>
      <c r="B20" s="472"/>
      <c r="C20" s="307" t="s">
        <v>565</v>
      </c>
      <c r="D20" s="297" t="s">
        <v>6</v>
      </c>
      <c r="E20" s="107">
        <v>16104</v>
      </c>
      <c r="F20" s="107">
        <v>22242</v>
      </c>
      <c r="G20" s="107">
        <v>31214</v>
      </c>
      <c r="H20" s="107">
        <v>45892</v>
      </c>
      <c r="I20" s="16"/>
    </row>
    <row r="21" spans="1:13" ht="15.75">
      <c r="A21" s="308" t="s">
        <v>291</v>
      </c>
      <c r="B21" s="472"/>
      <c r="C21" s="307" t="s">
        <v>566</v>
      </c>
      <c r="D21" s="297" t="s">
        <v>266</v>
      </c>
      <c r="E21" s="108">
        <f>SUM(E22:E23)</f>
        <v>2357797</v>
      </c>
      <c r="F21" s="108">
        <f t="shared" ref="F21:H21" si="1">SUM(F22:F23)</f>
        <v>2597134</v>
      </c>
      <c r="G21" s="108">
        <f t="shared" si="1"/>
        <v>2943282</v>
      </c>
      <c r="H21" s="108">
        <f t="shared" si="1"/>
        <v>3159169</v>
      </c>
      <c r="I21" s="16"/>
    </row>
    <row r="22" spans="1:13" ht="15.75">
      <c r="A22" s="308" t="s">
        <v>292</v>
      </c>
      <c r="B22" s="472"/>
      <c r="C22" s="309" t="s">
        <v>567</v>
      </c>
      <c r="D22" s="297" t="s">
        <v>269</v>
      </c>
      <c r="E22" s="109">
        <v>33613</v>
      </c>
      <c r="F22" s="109">
        <v>126</v>
      </c>
      <c r="G22" s="109">
        <v>44490</v>
      </c>
      <c r="H22" s="109">
        <v>80688</v>
      </c>
      <c r="I22" s="16"/>
    </row>
    <row r="23" spans="1:13" ht="15.75">
      <c r="A23" s="308" t="s">
        <v>293</v>
      </c>
      <c r="B23" s="472"/>
      <c r="C23" s="310" t="s">
        <v>568</v>
      </c>
      <c r="D23" s="297" t="s">
        <v>270</v>
      </c>
      <c r="E23" s="108">
        <v>2324184</v>
      </c>
      <c r="F23" s="108">
        <v>2597008</v>
      </c>
      <c r="G23" s="108">
        <v>2898792</v>
      </c>
      <c r="H23" s="108">
        <v>3078481</v>
      </c>
      <c r="I23" s="16"/>
    </row>
    <row r="24" spans="1:13" ht="15.75">
      <c r="A24" s="291" t="s">
        <v>68</v>
      </c>
      <c r="B24" s="472"/>
      <c r="C24" s="307" t="s">
        <v>569</v>
      </c>
      <c r="D24" s="297" t="s">
        <v>7</v>
      </c>
      <c r="E24" s="108">
        <f>SUM(E25:E26)</f>
        <v>192851</v>
      </c>
      <c r="F24" s="108">
        <f t="shared" ref="F24:H24" si="2">SUM(F25:F26)</f>
        <v>378256</v>
      </c>
      <c r="G24" s="108">
        <f t="shared" si="2"/>
        <v>259650</v>
      </c>
      <c r="H24" s="108">
        <f t="shared" si="2"/>
        <v>287182</v>
      </c>
      <c r="I24" s="16"/>
      <c r="M24" s="210"/>
    </row>
    <row r="25" spans="1:13" ht="15.75">
      <c r="A25" s="291" t="s">
        <v>69</v>
      </c>
      <c r="B25" s="472"/>
      <c r="C25" s="309" t="s">
        <v>567</v>
      </c>
      <c r="D25" s="297" t="s">
        <v>8</v>
      </c>
      <c r="E25" s="108">
        <v>17223</v>
      </c>
      <c r="F25" s="108">
        <v>148392</v>
      </c>
      <c r="G25" s="108">
        <v>1420</v>
      </c>
      <c r="H25" s="108">
        <v>1545</v>
      </c>
      <c r="I25" s="16"/>
      <c r="M25" s="210"/>
    </row>
    <row r="26" spans="1:13" ht="15.75">
      <c r="A26" s="291" t="s">
        <v>70</v>
      </c>
      <c r="B26" s="472"/>
      <c r="C26" s="311" t="s">
        <v>568</v>
      </c>
      <c r="D26" s="297" t="s">
        <v>9</v>
      </c>
      <c r="E26" s="108">
        <v>175628</v>
      </c>
      <c r="F26" s="107">
        <v>229864</v>
      </c>
      <c r="G26" s="107">
        <v>258230</v>
      </c>
      <c r="H26" s="107">
        <v>285637</v>
      </c>
      <c r="I26" s="16"/>
    </row>
    <row r="27" spans="1:13">
      <c r="A27" s="291"/>
      <c r="B27" s="472"/>
      <c r="C27" s="312"/>
      <c r="D27" s="313"/>
      <c r="E27" s="206"/>
      <c r="F27" s="207"/>
      <c r="G27" s="207"/>
      <c r="H27" s="207"/>
      <c r="I27" s="16"/>
    </row>
    <row r="28" spans="1:13" ht="15.75" thickBot="1">
      <c r="A28" s="291"/>
      <c r="B28" s="472"/>
      <c r="C28" s="314"/>
      <c r="D28" s="315"/>
      <c r="E28" s="208"/>
      <c r="F28" s="209"/>
      <c r="G28" s="209"/>
      <c r="H28" s="209"/>
      <c r="I28" s="16"/>
    </row>
    <row r="29" spans="1:13">
      <c r="A29" s="291"/>
      <c r="B29" s="472"/>
      <c r="C29" s="312"/>
      <c r="D29" s="313"/>
      <c r="E29" s="204"/>
      <c r="F29" s="205"/>
      <c r="G29" s="205"/>
      <c r="H29" s="205"/>
      <c r="I29" s="16"/>
    </row>
    <row r="30" spans="1:13" ht="15.75">
      <c r="A30" s="291"/>
      <c r="B30" s="472"/>
      <c r="C30" s="289" t="s">
        <v>570</v>
      </c>
      <c r="D30" s="302"/>
      <c r="E30" s="105"/>
      <c r="F30" s="106"/>
      <c r="G30" s="106"/>
      <c r="H30" s="106"/>
      <c r="I30" s="16"/>
    </row>
    <row r="31" spans="1:13" ht="15.75">
      <c r="A31" s="291" t="s">
        <v>71</v>
      </c>
      <c r="B31" s="472"/>
      <c r="C31" s="316" t="s">
        <v>571</v>
      </c>
      <c r="D31" s="297" t="s">
        <v>271</v>
      </c>
      <c r="E31" s="108">
        <v>287199</v>
      </c>
      <c r="F31" s="108">
        <v>319508</v>
      </c>
      <c r="G31" s="108">
        <v>370336</v>
      </c>
      <c r="H31" s="108">
        <v>375879</v>
      </c>
      <c r="I31" s="16"/>
    </row>
    <row r="32" spans="1:13" ht="15.75">
      <c r="A32" s="308" t="s">
        <v>273</v>
      </c>
      <c r="B32" s="472"/>
      <c r="C32" s="316" t="s">
        <v>572</v>
      </c>
      <c r="D32" s="297" t="s">
        <v>573</v>
      </c>
      <c r="E32" s="108">
        <v>45551</v>
      </c>
      <c r="F32" s="108">
        <v>78355</v>
      </c>
      <c r="G32" s="108">
        <v>98513</v>
      </c>
      <c r="H32" s="108">
        <v>108035</v>
      </c>
      <c r="I32" s="16"/>
    </row>
    <row r="33" spans="1:9" ht="15.75" thickBot="1">
      <c r="A33" s="291"/>
      <c r="B33" s="472"/>
      <c r="C33" s="318"/>
      <c r="D33" s="319"/>
      <c r="E33" s="105"/>
      <c r="F33" s="209"/>
      <c r="G33" s="209"/>
      <c r="H33" s="209"/>
      <c r="I33" s="16"/>
    </row>
    <row r="34" spans="1:9" ht="16.5" thickBot="1">
      <c r="A34" s="291"/>
      <c r="B34" s="472"/>
      <c r="C34" s="285"/>
      <c r="D34" s="320"/>
      <c r="E34" s="110"/>
      <c r="F34" s="111"/>
      <c r="G34" s="111"/>
      <c r="H34" s="111"/>
      <c r="I34" s="16"/>
    </row>
    <row r="35" spans="1:9" ht="17.25" thickTop="1" thickBot="1">
      <c r="A35" s="291" t="s">
        <v>72</v>
      </c>
      <c r="B35" s="472"/>
      <c r="C35" s="303" t="s">
        <v>574</v>
      </c>
      <c r="D35" s="321" t="s">
        <v>10</v>
      </c>
      <c r="E35" s="103">
        <v>6307755</v>
      </c>
      <c r="F35" s="104">
        <v>7049872</v>
      </c>
      <c r="G35" s="104">
        <v>7618528</v>
      </c>
      <c r="H35" s="605">
        <v>8010659</v>
      </c>
      <c r="I35" s="16"/>
    </row>
    <row r="36" spans="1:9" ht="27" thickTop="1">
      <c r="A36" s="274"/>
      <c r="B36" s="275"/>
      <c r="C36" s="322" t="s">
        <v>575</v>
      </c>
      <c r="D36" s="174"/>
      <c r="I36" s="16"/>
    </row>
    <row r="37" spans="1:9" ht="21" customHeight="1">
      <c r="A37" s="274"/>
      <c r="B37" s="275"/>
      <c r="C37" s="323"/>
      <c r="D37" s="174"/>
      <c r="E37" s="210"/>
      <c r="F37" s="210"/>
      <c r="G37" s="210"/>
      <c r="H37" s="210"/>
      <c r="I37" s="16"/>
    </row>
    <row r="38" spans="1:9" ht="15.75" customHeight="1" thickBot="1">
      <c r="A38" s="324"/>
      <c r="B38" s="325"/>
      <c r="C38" s="326"/>
      <c r="D38" s="327"/>
      <c r="E38" s="1123"/>
      <c r="F38" s="1123"/>
      <c r="G38" s="1123"/>
      <c r="H38" s="1123"/>
      <c r="I38" s="17"/>
    </row>
    <row r="39" spans="1:9" ht="15.75" thickTop="1">
      <c r="A39" s="263"/>
      <c r="B39" s="264"/>
      <c r="C39" s="282"/>
      <c r="D39" s="328"/>
    </row>
    <row r="40" spans="1:9">
      <c r="A40" s="263"/>
      <c r="B40" s="264"/>
      <c r="C40" s="282"/>
      <c r="D40" s="328"/>
    </row>
    <row r="41" spans="1:9" ht="32.25" customHeight="1">
      <c r="A41" s="263"/>
      <c r="B41" s="264"/>
      <c r="C41" s="374" t="s">
        <v>576</v>
      </c>
      <c r="D41" s="235"/>
      <c r="E41" s="1133" t="str">
        <f>IF(COUNTA(E10:H14,E18:H18,E20:H26,E31:H32,E35:H35)/64*100=100,"OK - Tabulka 1 je zcela vyplněna","UPOZORNĚNÍ - Tabulka 1 není zcela vyplněna, doplňte hodnoty, L, M nebo 0")</f>
        <v>OK - Tabulka 1 je zcela vyplněna</v>
      </c>
      <c r="F41" s="1133"/>
      <c r="G41" s="1133"/>
      <c r="H41" s="1133"/>
      <c r="I41" s="236"/>
    </row>
    <row r="42" spans="1:9">
      <c r="A42" s="263"/>
      <c r="B42" s="264"/>
      <c r="C42" s="237" t="s">
        <v>577</v>
      </c>
      <c r="D42" s="238"/>
      <c r="E42" s="1134"/>
      <c r="F42" s="1134"/>
      <c r="G42" s="1134"/>
      <c r="H42" s="1134"/>
      <c r="I42" s="239"/>
    </row>
    <row r="43" spans="1:9" ht="15.75">
      <c r="A43" s="263"/>
      <c r="B43" s="264"/>
      <c r="C43" s="246" t="s">
        <v>13</v>
      </c>
      <c r="D43" s="240"/>
      <c r="E43" s="241">
        <f>IF(E10="M",0,E10)-IF(E11="M",0,E11)-IF(E12="M",0,E12)-IF(E13="M",0,E13)-IF(E14="M",0,E14)</f>
        <v>0</v>
      </c>
      <c r="F43" s="241">
        <f>IF(F10="M",0,F10)-IF(F11="M",0,F11)-IF(F12="M",0,F12)-IF(F13="M",0,F13)-IF(F14="M",0,F14)</f>
        <v>0</v>
      </c>
      <c r="G43" s="241">
        <f>IF(G10="M",0,G10)-IF(G11="M",0,G11)-IF(G12="M",0,G12)-IF(G13="M",0,G13)-IF(G14="M",0,G14)</f>
        <v>0</v>
      </c>
      <c r="H43" s="241">
        <f>IF(H10="M",0,H10)-IF(H11="M",0,H11)-IF(H12="M",0,H12)-IF(H13="M",0,H13)-IF(H14="M",0,H14)</f>
        <v>0</v>
      </c>
      <c r="I43" s="242"/>
    </row>
    <row r="44" spans="1:9" ht="15.75">
      <c r="A44" s="263"/>
      <c r="B44" s="264"/>
      <c r="C44" s="246" t="s">
        <v>294</v>
      </c>
      <c r="D44" s="240"/>
      <c r="E44" s="241">
        <f>IF(E18="M",0,E18)-IF(E20="M",0,E20)-IF(E21="M",0,E21)-IF(E24="M",0,E24)</f>
        <v>0</v>
      </c>
      <c r="F44" s="241">
        <f>IF(F18="M",0,F18)-IF(F20="M",0,F20)-IF(F21="M",0,F21)-IF(F24="M",0,F24)</f>
        <v>0</v>
      </c>
      <c r="G44" s="241">
        <f>IF(G18="M",0,G18)-IF(G20="M",0,G20)-IF(G21="M",0,G21)-IF(G24="M",0,G24)</f>
        <v>0</v>
      </c>
      <c r="H44" s="241">
        <f>IF(H18="M",0,H18)-IF(H20="M",0,H20)-IF(H21="M",0,H21)-IF(H24="M",0,H24)</f>
        <v>0</v>
      </c>
      <c r="I44" s="242"/>
    </row>
    <row r="45" spans="1:9" ht="15.75">
      <c r="A45" s="263"/>
      <c r="B45" s="264"/>
      <c r="C45" s="246" t="s">
        <v>295</v>
      </c>
      <c r="D45" s="240"/>
      <c r="E45" s="241">
        <f>IF(E21="M",0,E21)-IF(E22="M",0,E22)-IF(E23="M",0,E23)</f>
        <v>0</v>
      </c>
      <c r="F45" s="241">
        <f>IF(F21="M",0,F21)-IF(F22="M",0,F22)-IF(F23="M",0,F23)</f>
        <v>0</v>
      </c>
      <c r="G45" s="241">
        <f>IF(G21="M",0,G21)-IF(G22="M",0,G22)-IF(G23="M",0,G23)</f>
        <v>0</v>
      </c>
      <c r="H45" s="241">
        <f>IF(H21="M",0,H21)-IF(H22="M",0,H22)-IF(H23="M",0,H23)</f>
        <v>0</v>
      </c>
      <c r="I45" s="242"/>
    </row>
    <row r="46" spans="1:9" ht="15.75">
      <c r="A46" s="263"/>
      <c r="B46" s="264"/>
      <c r="C46" s="247" t="s">
        <v>14</v>
      </c>
      <c r="D46" s="243"/>
      <c r="E46" s="244">
        <f>IF(E24="M",0,E24)-IF(E25="M",0,E25)-IF(E26="M",0,E26)</f>
        <v>0</v>
      </c>
      <c r="F46" s="244">
        <f>IF(F24="M",0,F24)-IF(F25="M",0,F25)-IF(F26="M",0,F26)</f>
        <v>0</v>
      </c>
      <c r="G46" s="244">
        <f>IF(G24="M",0,G24)-IF(G25="M",0,G25)-IF(G26="M",0,G26)</f>
        <v>0</v>
      </c>
      <c r="H46" s="244">
        <f>IF(H24="M",0,H24)-IF(H25="M",0,H25)-IF(H26="M",0,H26)</f>
        <v>0</v>
      </c>
      <c r="I46" s="245"/>
    </row>
    <row r="50" spans="4:4" ht="15.75">
      <c r="D50" s="13"/>
    </row>
    <row r="51" spans="4:4" ht="15.75">
      <c r="D51" s="13"/>
    </row>
    <row r="52" spans="4:4" ht="15.75">
      <c r="D52" s="13"/>
    </row>
    <row r="53" spans="4:4" ht="15.75">
      <c r="D53" s="13"/>
    </row>
    <row r="54" spans="4:4" ht="15.75">
      <c r="D54" s="13"/>
    </row>
    <row r="55" spans="4:4" ht="15.75">
      <c r="D55" s="13"/>
    </row>
    <row r="56" spans="4:4" ht="15.75">
      <c r="D56" s="13"/>
    </row>
    <row r="57" spans="4:4" ht="15.75">
      <c r="D57" s="13"/>
    </row>
    <row r="58" spans="4:4" ht="15.75">
      <c r="D58" s="13"/>
    </row>
    <row r="59" spans="4:4" ht="15.75">
      <c r="D59" s="13"/>
    </row>
    <row r="60" spans="4:4" ht="15.75">
      <c r="D60" s="13"/>
    </row>
    <row r="61" spans="4:4" ht="15.75">
      <c r="D61" s="13"/>
    </row>
    <row r="62" spans="4:4" ht="15.75">
      <c r="D62" s="13"/>
    </row>
    <row r="63" spans="4:4" ht="15.75">
      <c r="D63" s="13"/>
    </row>
    <row r="64" spans="4:4" ht="15.75">
      <c r="D64" s="13"/>
    </row>
    <row r="65" spans="4:4" ht="15.75">
      <c r="D65" s="13"/>
    </row>
    <row r="66" spans="4:4" ht="15.75">
      <c r="D66" s="13"/>
    </row>
    <row r="67" spans="4:4" ht="15.75">
      <c r="D67" s="13"/>
    </row>
    <row r="68" spans="4:4" ht="15.75">
      <c r="D68" s="13"/>
    </row>
    <row r="69" spans="4:4" ht="15.75">
      <c r="D69" s="13"/>
    </row>
    <row r="71" spans="4:4" ht="9" customHeight="1"/>
    <row r="73" spans="4:4" ht="12" customHeight="1"/>
    <row r="76" spans="4:4" ht="11.25" customHeight="1"/>
    <row r="78" spans="4:4" ht="15.75">
      <c r="D78" s="13"/>
    </row>
    <row r="79" spans="4:4" ht="15.75">
      <c r="D79" s="13"/>
    </row>
    <row r="80" spans="4:4" ht="15.75">
      <c r="D80" s="13"/>
    </row>
    <row r="81" spans="4:4" ht="10.5" customHeight="1">
      <c r="D81" s="13"/>
    </row>
    <row r="82" spans="4:4" ht="15.75">
      <c r="D82" s="13"/>
    </row>
    <row r="83" spans="4:4" ht="15.75">
      <c r="D83" s="13"/>
    </row>
    <row r="84" spans="4:4" ht="6" customHeight="1">
      <c r="D84" s="13"/>
    </row>
    <row r="85" spans="4:4" ht="15.75">
      <c r="D85" s="13"/>
    </row>
    <row r="86" spans="4:4" ht="15.75">
      <c r="D86" s="13"/>
    </row>
    <row r="87" spans="4:4" ht="15.75">
      <c r="D87" s="13"/>
    </row>
    <row r="88" spans="4:4" ht="15.75">
      <c r="D88" s="13"/>
    </row>
    <row r="89" spans="4:4" ht="15.75">
      <c r="D89" s="13"/>
    </row>
    <row r="90" spans="4:4" ht="15.75">
      <c r="D90" s="13"/>
    </row>
    <row r="91" spans="4:4" ht="15.75">
      <c r="D91" s="13"/>
    </row>
    <row r="92" spans="4:4" ht="15.75">
      <c r="D92" s="13"/>
    </row>
    <row r="93" spans="4:4" ht="15.75">
      <c r="D93" s="13"/>
    </row>
    <row r="94" spans="4:4" ht="15.75">
      <c r="D94" s="13"/>
    </row>
    <row r="95" spans="4:4" ht="15.75">
      <c r="D95" s="13"/>
    </row>
    <row r="96" spans="4:4" ht="15.75">
      <c r="D96" s="13"/>
    </row>
    <row r="97" spans="4:4" ht="15.75">
      <c r="D97" s="13"/>
    </row>
    <row r="98" spans="4:4" ht="15.75">
      <c r="D98" s="13"/>
    </row>
    <row r="99" spans="4:4" ht="15.75">
      <c r="D99" s="13"/>
    </row>
    <row r="100" spans="4:4" ht="15.75">
      <c r="D100" s="13"/>
    </row>
    <row r="101" spans="4:4" ht="15.75">
      <c r="D101" s="13"/>
    </row>
    <row r="102" spans="4:4" ht="15.75">
      <c r="D102" s="13"/>
    </row>
    <row r="103" spans="4:4" ht="15.75">
      <c r="D103" s="13"/>
    </row>
    <row r="104" spans="4:4" ht="15.75">
      <c r="D104" s="13"/>
    </row>
    <row r="105" spans="4:4" ht="15.75">
      <c r="D105" s="13"/>
    </row>
    <row r="107" spans="4:4" ht="9" customHeight="1"/>
    <row r="109" spans="4:4" ht="12" customHeight="1"/>
    <row r="112" spans="4:4" ht="11.25" customHeight="1"/>
    <row r="114" spans="4:4" ht="15.75">
      <c r="D114" s="13"/>
    </row>
    <row r="115" spans="4:4" ht="15.75">
      <c r="D115" s="13"/>
    </row>
    <row r="116" spans="4:4" ht="15.75">
      <c r="D116" s="13"/>
    </row>
    <row r="117" spans="4:4" ht="10.5" customHeight="1">
      <c r="D117" s="13"/>
    </row>
    <row r="118" spans="4:4" ht="15.75">
      <c r="D118" s="13"/>
    </row>
    <row r="119" spans="4:4" ht="15.75">
      <c r="D119" s="13"/>
    </row>
    <row r="120" spans="4:4" ht="6" customHeight="1">
      <c r="D120" s="13"/>
    </row>
    <row r="121" spans="4:4" ht="15.75">
      <c r="D121" s="13"/>
    </row>
    <row r="122" spans="4:4" ht="15.75">
      <c r="D122" s="13"/>
    </row>
    <row r="123" spans="4:4" ht="15.75">
      <c r="D123" s="13"/>
    </row>
    <row r="124" spans="4:4" ht="15.75">
      <c r="D124" s="13"/>
    </row>
    <row r="125" spans="4:4" ht="15.75">
      <c r="D125" s="13"/>
    </row>
    <row r="126" spans="4:4" ht="15.75">
      <c r="D126" s="13"/>
    </row>
    <row r="127" spans="4:4" ht="15.75">
      <c r="D127" s="13"/>
    </row>
    <row r="128" spans="4:4" ht="15.75">
      <c r="D128" s="13"/>
    </row>
    <row r="129" spans="4:4" ht="15.75">
      <c r="D129" s="13"/>
    </row>
    <row r="130" spans="4:4" ht="15.75">
      <c r="D130" s="13"/>
    </row>
    <row r="131" spans="4:4" ht="15.75">
      <c r="D131" s="13"/>
    </row>
    <row r="132" spans="4:4" ht="15.75">
      <c r="D132" s="13"/>
    </row>
    <row r="133" spans="4:4" ht="15.75">
      <c r="D133" s="13"/>
    </row>
    <row r="134" spans="4:4" ht="15.75">
      <c r="D134" s="13"/>
    </row>
    <row r="135" spans="4:4" ht="15.75">
      <c r="D135" s="13"/>
    </row>
    <row r="136" spans="4:4" ht="15.75">
      <c r="D136" s="13"/>
    </row>
    <row r="137" spans="4:4" ht="15.75">
      <c r="D137" s="13"/>
    </row>
    <row r="138" spans="4:4" ht="15.75">
      <c r="D138" s="13"/>
    </row>
    <row r="139" spans="4:4" ht="15.75">
      <c r="D139" s="13"/>
    </row>
    <row r="140" spans="4:4" ht="15.75">
      <c r="D140" s="13"/>
    </row>
    <row r="141" spans="4:4" ht="15.75">
      <c r="D141" s="13"/>
    </row>
    <row r="143" spans="4:4" ht="9" customHeight="1"/>
    <row r="145" spans="4:4" ht="12" customHeight="1"/>
    <row r="148" spans="4:4" ht="11.25" customHeight="1"/>
    <row r="150" spans="4:4" ht="15.75">
      <c r="D150" s="13"/>
    </row>
    <row r="151" spans="4:4" ht="15.75">
      <c r="D151" s="13"/>
    </row>
    <row r="152" spans="4:4" ht="15.75">
      <c r="D152" s="13"/>
    </row>
    <row r="153" spans="4:4" ht="10.5" customHeight="1">
      <c r="D153" s="13"/>
    </row>
    <row r="154" spans="4:4" ht="15.75">
      <c r="D154" s="13"/>
    </row>
    <row r="155" spans="4:4" ht="15.75">
      <c r="D155" s="13"/>
    </row>
    <row r="156" spans="4:4" ht="6" customHeight="1">
      <c r="D156" s="13"/>
    </row>
    <row r="157" spans="4:4" ht="15.75">
      <c r="D157" s="13"/>
    </row>
    <row r="158" spans="4:4" ht="15.75">
      <c r="D158" s="13"/>
    </row>
    <row r="159" spans="4:4" ht="15.75">
      <c r="D159" s="13"/>
    </row>
    <row r="160" spans="4:4" ht="15.75">
      <c r="D160" s="13"/>
    </row>
    <row r="161" spans="4:4" ht="15.75">
      <c r="D161" s="13"/>
    </row>
    <row r="162" spans="4:4" ht="15.75">
      <c r="D162" s="13"/>
    </row>
    <row r="163" spans="4:4" ht="15.75">
      <c r="D163" s="13"/>
    </row>
    <row r="164" spans="4:4" ht="15.75">
      <c r="D164" s="13"/>
    </row>
    <row r="165" spans="4:4" ht="15.75">
      <c r="D165" s="13"/>
    </row>
    <row r="166" spans="4:4" ht="15.75">
      <c r="D166" s="13"/>
    </row>
    <row r="167" spans="4:4" ht="15.75">
      <c r="D167" s="13"/>
    </row>
    <row r="168" spans="4:4" ht="15.75">
      <c r="D168" s="13"/>
    </row>
    <row r="169" spans="4:4" ht="15.75">
      <c r="D169" s="13"/>
    </row>
    <row r="170" spans="4:4" ht="15.75">
      <c r="D170" s="13"/>
    </row>
    <row r="171" spans="4:4" ht="15.75">
      <c r="D171" s="13"/>
    </row>
    <row r="172" spans="4:4" ht="15.75">
      <c r="D172" s="13"/>
    </row>
    <row r="173" spans="4:4" ht="15.75">
      <c r="D173" s="13"/>
    </row>
    <row r="174" spans="4:4" ht="15.75">
      <c r="D174" s="13"/>
    </row>
    <row r="175" spans="4:4" ht="15.75">
      <c r="D175" s="13"/>
    </row>
    <row r="176" spans="4:4" ht="15.75">
      <c r="D176" s="13"/>
    </row>
    <row r="177" spans="4:4" ht="15.75">
      <c r="D177" s="13"/>
    </row>
    <row r="179" spans="4:4" ht="9" customHeight="1"/>
    <row r="181" spans="4:4" ht="12" customHeight="1"/>
    <row r="192" spans="4:4" ht="10.5" customHeight="1"/>
    <row r="194" ht="6" customHeight="1"/>
    <row r="225" ht="9" customHeight="1"/>
    <row r="226" ht="9" customHeight="1"/>
    <row r="230" ht="9.75" customHeight="1"/>
    <row r="232" ht="8.25" customHeight="1"/>
    <row r="233" ht="16.5" customHeight="1"/>
    <row r="234" ht="16.5" customHeight="1"/>
    <row r="236" ht="9.75" customHeight="1"/>
    <row r="245" spans="1:3" ht="10.5" customHeight="1"/>
    <row r="247" spans="1:3" ht="6" customHeight="1"/>
    <row r="248" spans="1:3" s="18" customFormat="1" ht="14.25">
      <c r="A248" s="20"/>
      <c r="B248" s="193"/>
      <c r="C248" s="36"/>
    </row>
    <row r="249" spans="1:3" s="19" customFormat="1" ht="12.75">
      <c r="A249" s="20"/>
      <c r="B249" s="250"/>
      <c r="C249" s="37"/>
    </row>
    <row r="250" spans="1:3" s="18" customFormat="1" ht="14.25">
      <c r="A250" s="20"/>
      <c r="B250" s="193"/>
      <c r="C250" s="36"/>
    </row>
    <row r="251" spans="1:3" s="18" customFormat="1" ht="14.25">
      <c r="A251" s="20"/>
      <c r="B251" s="193"/>
      <c r="C251" s="36"/>
    </row>
    <row r="252" spans="1:3" s="18" customFormat="1" ht="14.25">
      <c r="A252" s="20"/>
      <c r="B252" s="193"/>
      <c r="C252" s="36"/>
    </row>
    <row r="253" spans="1:3" s="18" customFormat="1" ht="14.25">
      <c r="A253" s="20"/>
      <c r="B253" s="193"/>
      <c r="C253" s="36"/>
    </row>
    <row r="254" spans="1:3" s="18" customFormat="1" ht="14.25">
      <c r="A254" s="20"/>
      <c r="B254" s="193"/>
      <c r="C254" s="36"/>
    </row>
    <row r="255" spans="1:3" s="18" customFormat="1" ht="14.25">
      <c r="A255" s="20"/>
      <c r="B255" s="193"/>
      <c r="C255" s="36"/>
    </row>
    <row r="256" spans="1:3" s="18" customFormat="1" ht="14.25">
      <c r="A256" s="20"/>
      <c r="B256" s="193"/>
      <c r="C256" s="36"/>
    </row>
    <row r="257" spans="1:3" s="18" customFormat="1" ht="14.25">
      <c r="A257" s="20"/>
      <c r="B257" s="193"/>
      <c r="C257" s="36"/>
    </row>
    <row r="258" spans="1:3" s="18" customFormat="1" ht="14.25">
      <c r="A258" s="20"/>
      <c r="B258" s="193"/>
      <c r="C258" s="36"/>
    </row>
    <row r="259" spans="1:3" s="18" customFormat="1" ht="14.25">
      <c r="A259" s="20"/>
      <c r="B259" s="193"/>
      <c r="C259" s="36"/>
    </row>
    <row r="260" spans="1:3" s="18" customFormat="1" ht="14.25">
      <c r="A260" s="20"/>
      <c r="B260" s="193"/>
      <c r="C260" s="36"/>
    </row>
    <row r="261" spans="1:3" s="18" customFormat="1" ht="14.25">
      <c r="A261" s="20"/>
      <c r="B261" s="193"/>
      <c r="C261" s="36"/>
    </row>
    <row r="262" spans="1:3" s="18" customFormat="1" ht="14.25">
      <c r="A262" s="20"/>
      <c r="B262" s="193"/>
      <c r="C262" s="36"/>
    </row>
    <row r="263" spans="1:3" s="18" customFormat="1" ht="14.25">
      <c r="A263" s="20"/>
      <c r="B263" s="193"/>
      <c r="C263" s="36"/>
    </row>
    <row r="264" spans="1:3" s="18" customFormat="1" ht="14.25">
      <c r="A264" s="20"/>
      <c r="B264" s="193"/>
      <c r="C264" s="36"/>
    </row>
    <row r="265" spans="1:3" s="18" customFormat="1" ht="14.25">
      <c r="A265" s="20"/>
      <c r="B265" s="193"/>
      <c r="C265" s="36"/>
    </row>
    <row r="266" spans="1:3" s="18" customFormat="1" ht="14.25">
      <c r="A266" s="20"/>
      <c r="B266" s="193"/>
      <c r="C266" s="36"/>
    </row>
    <row r="267" spans="1:3" s="18" customFormat="1" ht="14.25">
      <c r="A267" s="20"/>
      <c r="B267" s="193"/>
      <c r="C267" s="36"/>
    </row>
    <row r="268" spans="1:3" s="18" customFormat="1" ht="14.25">
      <c r="A268" s="20"/>
      <c r="B268" s="193"/>
      <c r="C268" s="36"/>
    </row>
    <row r="269" spans="1:3" s="18" customFormat="1" ht="14.25">
      <c r="A269" s="20"/>
      <c r="B269" s="193"/>
      <c r="C269" s="36"/>
    </row>
    <row r="270" spans="1:3" s="18" customFormat="1" ht="14.25">
      <c r="A270" s="20"/>
      <c r="B270" s="193"/>
      <c r="C270" s="36"/>
    </row>
    <row r="271" spans="1:3" s="18" customFormat="1" ht="14.25">
      <c r="A271" s="20"/>
      <c r="B271" s="193"/>
      <c r="C271" s="36"/>
    </row>
    <row r="272" spans="1:3" s="18" customFormat="1" ht="14.25">
      <c r="A272" s="20"/>
      <c r="B272" s="193"/>
      <c r="C272" s="36"/>
    </row>
    <row r="273" spans="1:3" s="18" customFormat="1" ht="14.25">
      <c r="A273" s="20"/>
      <c r="B273" s="193"/>
      <c r="C273" s="36"/>
    </row>
    <row r="274" spans="1:3" s="18" customFormat="1" ht="14.25">
      <c r="A274" s="20"/>
      <c r="B274" s="193"/>
      <c r="C274" s="36"/>
    </row>
    <row r="275" spans="1:3" s="18" customFormat="1" ht="14.25">
      <c r="A275" s="20"/>
      <c r="B275" s="193"/>
      <c r="C275" s="36"/>
    </row>
    <row r="276" spans="1:3" s="18" customFormat="1" ht="14.25">
      <c r="A276" s="20"/>
      <c r="B276" s="193"/>
      <c r="C276" s="36"/>
    </row>
    <row r="277" spans="1:3" s="18" customFormat="1" ht="14.25">
      <c r="A277" s="20"/>
      <c r="B277" s="193"/>
      <c r="C277" s="36"/>
    </row>
    <row r="278" spans="1:3" ht="9" customHeight="1"/>
    <row r="279" spans="1:3" ht="9" customHeight="1"/>
    <row r="283" spans="1:3" ht="9.75" customHeight="1"/>
    <row r="285" spans="1:3" ht="8.25" customHeight="1"/>
    <row r="286" spans="1:3" ht="16.5" customHeight="1"/>
    <row r="287" spans="1:3" ht="16.5" customHeight="1"/>
    <row r="289" spans="1:3" ht="9.75" customHeight="1"/>
    <row r="290" spans="1:3" ht="9.75" customHeight="1"/>
    <row r="291" spans="1:3" ht="9.75" customHeight="1"/>
    <row r="299" spans="1:3" ht="10.5" customHeight="1"/>
    <row r="301" spans="1:3" ht="6" customHeight="1"/>
    <row r="302" spans="1:3" s="18" customFormat="1" ht="14.25">
      <c r="A302" s="20"/>
      <c r="B302" s="193"/>
      <c r="C302" s="36"/>
    </row>
    <row r="303" spans="1:3" s="19" customFormat="1" ht="12.75">
      <c r="A303" s="20"/>
      <c r="B303" s="250"/>
      <c r="C303" s="37"/>
    </row>
    <row r="304" spans="1:3" s="18" customFormat="1" ht="14.25">
      <c r="A304" s="20"/>
      <c r="B304" s="193"/>
      <c r="C304" s="36"/>
    </row>
    <row r="305" spans="1:3" s="18" customFormat="1" ht="14.25">
      <c r="A305" s="20"/>
      <c r="B305" s="193"/>
      <c r="C305" s="36"/>
    </row>
    <row r="306" spans="1:3" s="18" customFormat="1" ht="14.25">
      <c r="A306" s="20"/>
      <c r="B306" s="193"/>
      <c r="C306" s="36"/>
    </row>
    <row r="307" spans="1:3" s="18" customFormat="1" ht="14.25">
      <c r="A307" s="20"/>
      <c r="B307" s="193"/>
      <c r="C307" s="36"/>
    </row>
    <row r="308" spans="1:3" s="18" customFormat="1" ht="14.25">
      <c r="A308" s="20"/>
      <c r="B308" s="193"/>
      <c r="C308" s="36"/>
    </row>
    <row r="309" spans="1:3" s="18" customFormat="1" ht="14.25">
      <c r="A309" s="20"/>
      <c r="B309" s="193"/>
      <c r="C309" s="36"/>
    </row>
    <row r="310" spans="1:3" s="18" customFormat="1" ht="14.25">
      <c r="A310" s="20"/>
      <c r="B310" s="193"/>
      <c r="C310" s="36"/>
    </row>
    <row r="311" spans="1:3" s="18" customFormat="1" ht="14.25">
      <c r="A311" s="20"/>
      <c r="B311" s="193"/>
      <c r="C311" s="36"/>
    </row>
    <row r="312" spans="1:3" s="18" customFormat="1" ht="14.25">
      <c r="A312" s="20"/>
      <c r="B312" s="193"/>
      <c r="C312" s="36"/>
    </row>
    <row r="313" spans="1:3" s="18" customFormat="1" ht="14.25">
      <c r="A313" s="20"/>
      <c r="B313" s="193"/>
      <c r="C313" s="36"/>
    </row>
    <row r="314" spans="1:3" s="18" customFormat="1" ht="14.25">
      <c r="A314" s="20"/>
      <c r="B314" s="193"/>
      <c r="C314" s="36"/>
    </row>
    <row r="315" spans="1:3" s="18" customFormat="1" ht="14.25">
      <c r="A315" s="20"/>
      <c r="B315" s="193"/>
      <c r="C315" s="36"/>
    </row>
    <row r="316" spans="1:3" s="18" customFormat="1" ht="14.25">
      <c r="A316" s="20"/>
      <c r="B316" s="193"/>
      <c r="C316" s="36"/>
    </row>
    <row r="317" spans="1:3" s="18" customFormat="1" ht="14.25">
      <c r="A317" s="20"/>
      <c r="B317" s="193"/>
      <c r="C317" s="36"/>
    </row>
    <row r="318" spans="1:3" s="18" customFormat="1" ht="14.25">
      <c r="A318" s="20"/>
      <c r="B318" s="193"/>
      <c r="C318" s="36"/>
    </row>
    <row r="319" spans="1:3" s="18" customFormat="1" ht="14.25">
      <c r="A319" s="20"/>
      <c r="B319" s="193"/>
      <c r="C319" s="36"/>
    </row>
    <row r="320" spans="1:3" s="18" customFormat="1" ht="14.25">
      <c r="A320" s="20"/>
      <c r="B320" s="193"/>
      <c r="C320" s="36"/>
    </row>
    <row r="321" spans="1:3" s="18" customFormat="1" ht="14.25">
      <c r="A321" s="20"/>
      <c r="B321" s="193"/>
      <c r="C321" s="36"/>
    </row>
    <row r="322" spans="1:3" s="18" customFormat="1" ht="14.25">
      <c r="A322" s="20"/>
      <c r="B322" s="193"/>
      <c r="C322" s="36"/>
    </row>
    <row r="323" spans="1:3" s="18" customFormat="1" ht="14.25">
      <c r="A323" s="20"/>
      <c r="B323" s="193"/>
      <c r="C323" s="36"/>
    </row>
    <row r="324" spans="1:3" s="18" customFormat="1" ht="14.25">
      <c r="A324" s="20"/>
      <c r="B324" s="193"/>
      <c r="C324" s="36"/>
    </row>
    <row r="325" spans="1:3" s="18" customFormat="1" ht="14.25">
      <c r="A325" s="20"/>
      <c r="B325" s="193"/>
      <c r="C325" s="36"/>
    </row>
    <row r="326" spans="1:3" s="18" customFormat="1" ht="14.25">
      <c r="A326" s="20"/>
      <c r="B326" s="193"/>
      <c r="C326" s="36"/>
    </row>
    <row r="327" spans="1:3" s="18" customFormat="1" ht="14.25">
      <c r="A327" s="20"/>
      <c r="B327" s="193"/>
      <c r="C327" s="36"/>
    </row>
    <row r="328" spans="1:3" s="18" customFormat="1" ht="14.25">
      <c r="A328" s="20"/>
      <c r="B328" s="193"/>
      <c r="C328" s="36"/>
    </row>
    <row r="329" spans="1:3" s="18" customFormat="1" ht="14.25">
      <c r="A329" s="20"/>
      <c r="B329" s="193"/>
      <c r="C329" s="36"/>
    </row>
    <row r="330" spans="1:3" s="18" customFormat="1" ht="14.25">
      <c r="A330" s="20"/>
      <c r="B330" s="193"/>
      <c r="C330" s="36"/>
    </row>
    <row r="332" spans="1:3" ht="9" customHeight="1"/>
    <row r="333" spans="1:3" ht="9" customHeight="1"/>
    <row r="337" ht="9.75" customHeight="1"/>
    <row r="339" ht="8.25" customHeight="1"/>
    <row r="340" ht="16.5" customHeight="1"/>
    <row r="341" ht="16.5" customHeight="1"/>
    <row r="343" ht="9.75" customHeight="1"/>
    <row r="344" ht="9.75" customHeight="1"/>
    <row r="345" ht="10.5" customHeight="1"/>
    <row r="346" ht="9.75" customHeight="1"/>
    <row r="354" spans="1:3" ht="10.5" customHeight="1"/>
    <row r="356" spans="1:3" ht="6" customHeight="1"/>
    <row r="357" spans="1:3" s="18" customFormat="1" ht="14.25">
      <c r="A357" s="20"/>
      <c r="B357" s="193"/>
      <c r="C357" s="36"/>
    </row>
    <row r="358" spans="1:3" s="19" customFormat="1" ht="12.75">
      <c r="A358" s="20"/>
      <c r="B358" s="250"/>
      <c r="C358" s="37"/>
    </row>
    <row r="359" spans="1:3" s="18" customFormat="1" ht="14.25">
      <c r="A359" s="20"/>
      <c r="B359" s="193"/>
      <c r="C359" s="36"/>
    </row>
    <row r="360" spans="1:3" s="18" customFormat="1" ht="14.25">
      <c r="A360" s="20"/>
      <c r="B360" s="193"/>
      <c r="C360" s="36"/>
    </row>
    <row r="361" spans="1:3" s="18" customFormat="1" ht="14.25">
      <c r="A361" s="20"/>
      <c r="B361" s="193"/>
      <c r="C361" s="36"/>
    </row>
    <row r="362" spans="1:3" s="18" customFormat="1" ht="14.25">
      <c r="A362" s="20"/>
      <c r="B362" s="193"/>
      <c r="C362" s="36"/>
    </row>
    <row r="363" spans="1:3" s="18" customFormat="1" ht="14.25">
      <c r="A363" s="20"/>
      <c r="B363" s="193"/>
      <c r="C363" s="36"/>
    </row>
    <row r="364" spans="1:3" s="18" customFormat="1" ht="14.25">
      <c r="A364" s="20"/>
      <c r="B364" s="193"/>
      <c r="C364" s="36"/>
    </row>
    <row r="365" spans="1:3" s="18" customFormat="1" ht="14.25">
      <c r="A365" s="20"/>
      <c r="B365" s="193"/>
      <c r="C365" s="36"/>
    </row>
    <row r="366" spans="1:3" s="18" customFormat="1" ht="14.25">
      <c r="A366" s="20"/>
      <c r="B366" s="193"/>
      <c r="C366" s="36"/>
    </row>
    <row r="367" spans="1:3" s="18" customFormat="1" ht="14.25">
      <c r="A367" s="20"/>
      <c r="B367" s="193"/>
      <c r="C367" s="36"/>
    </row>
    <row r="368" spans="1:3" s="18" customFormat="1" ht="14.25">
      <c r="A368" s="20"/>
      <c r="B368" s="193"/>
      <c r="C368" s="36"/>
    </row>
    <row r="369" spans="1:3" s="18" customFormat="1" ht="14.25">
      <c r="A369" s="20"/>
      <c r="B369" s="193"/>
      <c r="C369" s="36"/>
    </row>
    <row r="370" spans="1:3" s="18" customFormat="1" ht="14.25">
      <c r="A370" s="20"/>
      <c r="B370" s="193"/>
      <c r="C370" s="36"/>
    </row>
    <row r="371" spans="1:3" s="18" customFormat="1" ht="14.25">
      <c r="A371" s="20"/>
      <c r="B371" s="193"/>
      <c r="C371" s="36"/>
    </row>
    <row r="372" spans="1:3" s="18" customFormat="1" ht="14.25">
      <c r="A372" s="20"/>
      <c r="B372" s="193"/>
      <c r="C372" s="36"/>
    </row>
    <row r="373" spans="1:3" s="18" customFormat="1" ht="14.25">
      <c r="A373" s="20"/>
      <c r="B373" s="193"/>
      <c r="C373" s="36"/>
    </row>
    <row r="374" spans="1:3" s="18" customFormat="1" ht="14.25">
      <c r="A374" s="20"/>
      <c r="B374" s="193"/>
      <c r="C374" s="36"/>
    </row>
    <row r="375" spans="1:3" s="18" customFormat="1" ht="14.25">
      <c r="A375" s="20"/>
      <c r="B375" s="193"/>
      <c r="C375" s="36"/>
    </row>
    <row r="376" spans="1:3" s="18" customFormat="1" ht="14.25">
      <c r="A376" s="20"/>
      <c r="B376" s="193"/>
      <c r="C376" s="36"/>
    </row>
    <row r="377" spans="1:3" s="18" customFormat="1" ht="14.25">
      <c r="A377" s="20"/>
      <c r="B377" s="193"/>
      <c r="C377" s="36"/>
    </row>
    <row r="378" spans="1:3" s="18" customFormat="1" ht="14.25">
      <c r="A378" s="20"/>
      <c r="B378" s="193"/>
      <c r="C378" s="36"/>
    </row>
    <row r="379" spans="1:3" s="18" customFormat="1" ht="14.25">
      <c r="A379" s="20"/>
      <c r="B379" s="193"/>
      <c r="C379" s="36"/>
    </row>
    <row r="380" spans="1:3" s="18" customFormat="1" ht="14.25">
      <c r="A380" s="20"/>
      <c r="B380" s="193"/>
      <c r="C380" s="36"/>
    </row>
    <row r="381" spans="1:3" s="18" customFormat="1" ht="14.25">
      <c r="A381" s="20"/>
      <c r="B381" s="193"/>
      <c r="C381" s="36"/>
    </row>
    <row r="382" spans="1:3" s="18" customFormat="1" ht="14.25">
      <c r="A382" s="20"/>
      <c r="B382" s="193"/>
      <c r="C382" s="36"/>
    </row>
    <row r="383" spans="1:3" s="18" customFormat="1" ht="14.25">
      <c r="A383" s="20"/>
      <c r="B383" s="193"/>
      <c r="C383" s="36"/>
    </row>
    <row r="384" spans="1:3" s="18" customFormat="1" ht="14.25">
      <c r="A384" s="20"/>
      <c r="B384" s="193"/>
      <c r="C384" s="36"/>
    </row>
    <row r="385" spans="1:3" s="18" customFormat="1" ht="14.25">
      <c r="A385" s="20"/>
      <c r="B385" s="193"/>
      <c r="C385" s="36"/>
    </row>
    <row r="386" spans="1:3" s="18" customFormat="1" ht="14.25">
      <c r="A386" s="20"/>
      <c r="B386" s="193"/>
      <c r="C386" s="36"/>
    </row>
    <row r="387" spans="1:3" ht="9" customHeight="1"/>
    <row r="388" spans="1:3" ht="9" customHeight="1"/>
    <row r="392" spans="1:3" ht="9.75" customHeight="1"/>
    <row r="394" spans="1:3" ht="8.25" customHeight="1"/>
    <row r="395" spans="1:3" ht="16.5" customHeight="1"/>
    <row r="396" spans="1:3" ht="16.5" customHeight="1"/>
    <row r="398" spans="1:3" ht="9.75" customHeight="1"/>
    <row r="399" spans="1:3" ht="9.75" customHeight="1"/>
    <row r="400" spans="1:3" ht="9.75" customHeight="1"/>
    <row r="401" spans="1:3" ht="9.75" customHeight="1"/>
    <row r="408" spans="1:3" ht="10.5" customHeight="1"/>
    <row r="410" spans="1:3" ht="6" customHeight="1"/>
    <row r="411" spans="1:3" s="18" customFormat="1" ht="14.25">
      <c r="A411" s="20"/>
      <c r="B411" s="193"/>
      <c r="C411" s="36"/>
    </row>
    <row r="412" spans="1:3" s="18" customFormat="1" ht="14.25">
      <c r="A412" s="20"/>
      <c r="B412" s="193"/>
      <c r="C412" s="36"/>
    </row>
    <row r="413" spans="1:3" s="18" customFormat="1" ht="14.25">
      <c r="A413" s="20"/>
      <c r="B413" s="193"/>
      <c r="C413" s="36"/>
    </row>
    <row r="414" spans="1:3" s="18" customFormat="1" ht="14.25">
      <c r="A414" s="20"/>
      <c r="B414" s="193"/>
      <c r="C414" s="36"/>
    </row>
    <row r="415" spans="1:3" s="18" customFormat="1" ht="14.25">
      <c r="A415" s="20"/>
      <c r="B415" s="193"/>
      <c r="C415" s="36"/>
    </row>
    <row r="416" spans="1:3" s="18" customFormat="1" ht="14.25">
      <c r="A416" s="20"/>
      <c r="B416" s="193"/>
      <c r="C416" s="36"/>
    </row>
    <row r="417" spans="1:3" s="18" customFormat="1" ht="14.25">
      <c r="A417" s="20"/>
      <c r="B417" s="193"/>
      <c r="C417" s="36"/>
    </row>
    <row r="418" spans="1:3" s="18" customFormat="1" ht="14.25">
      <c r="A418" s="20"/>
      <c r="B418" s="193"/>
      <c r="C418" s="36"/>
    </row>
    <row r="419" spans="1:3" s="18" customFormat="1" ht="14.25">
      <c r="A419" s="20"/>
      <c r="B419" s="193"/>
      <c r="C419" s="36"/>
    </row>
    <row r="420" spans="1:3" s="18" customFormat="1" ht="14.25">
      <c r="A420" s="20"/>
      <c r="B420" s="193"/>
      <c r="C420" s="36"/>
    </row>
    <row r="421" spans="1:3" s="18" customFormat="1" ht="14.25">
      <c r="A421" s="20"/>
      <c r="B421" s="193"/>
      <c r="C421" s="36"/>
    </row>
    <row r="422" spans="1:3" s="18" customFormat="1" ht="14.25">
      <c r="A422" s="20"/>
      <c r="B422" s="193"/>
      <c r="C422" s="36"/>
    </row>
    <row r="423" spans="1:3" s="18" customFormat="1" ht="14.25">
      <c r="A423" s="20"/>
      <c r="B423" s="193"/>
      <c r="C423" s="36"/>
    </row>
    <row r="424" spans="1:3" s="18" customFormat="1" ht="14.25">
      <c r="A424" s="20"/>
      <c r="B424" s="193"/>
      <c r="C424" s="36"/>
    </row>
    <row r="425" spans="1:3" s="18" customFormat="1" ht="14.25">
      <c r="A425" s="20"/>
      <c r="B425" s="193"/>
      <c r="C425" s="36"/>
    </row>
    <row r="426" spans="1:3" s="18" customFormat="1" ht="14.25">
      <c r="A426" s="20"/>
      <c r="B426" s="193"/>
      <c r="C426" s="36"/>
    </row>
    <row r="427" spans="1:3" s="18" customFormat="1" ht="14.25">
      <c r="A427" s="20"/>
      <c r="B427" s="193"/>
      <c r="C427" s="36"/>
    </row>
    <row r="428" spans="1:3" s="18" customFormat="1" ht="14.25">
      <c r="A428" s="20"/>
      <c r="B428" s="193"/>
      <c r="C428" s="36"/>
    </row>
    <row r="429" spans="1:3" s="18" customFormat="1" ht="14.25">
      <c r="A429" s="20"/>
      <c r="B429" s="193"/>
      <c r="C429" s="36"/>
    </row>
    <row r="430" spans="1:3" s="18" customFormat="1" ht="14.25">
      <c r="A430" s="20"/>
      <c r="B430" s="193"/>
      <c r="C430" s="36"/>
    </row>
    <row r="431" spans="1:3" s="18" customFormat="1" ht="14.25">
      <c r="A431" s="20"/>
      <c r="B431" s="193"/>
      <c r="C431" s="36"/>
    </row>
    <row r="432" spans="1:3" s="18" customFormat="1" ht="14.25">
      <c r="A432" s="20"/>
      <c r="B432" s="193"/>
      <c r="C432" s="36"/>
    </row>
    <row r="433" spans="1:3" s="18" customFormat="1" ht="14.25">
      <c r="A433" s="20"/>
      <c r="B433" s="193"/>
      <c r="C433" s="36"/>
    </row>
    <row r="434" spans="1:3" s="18" customFormat="1" ht="14.25">
      <c r="A434" s="20"/>
      <c r="B434" s="193"/>
      <c r="C434" s="36"/>
    </row>
    <row r="435" spans="1:3" s="18" customFormat="1" ht="14.25">
      <c r="A435" s="20"/>
      <c r="B435" s="193"/>
      <c r="C435" s="36"/>
    </row>
    <row r="436" spans="1:3" s="18" customFormat="1" ht="14.25">
      <c r="A436" s="20"/>
      <c r="B436" s="193"/>
      <c r="C436" s="36"/>
    </row>
    <row r="437" spans="1:3" s="18" customFormat="1" ht="14.25">
      <c r="A437" s="20"/>
      <c r="B437" s="193"/>
      <c r="C437" s="36"/>
    </row>
    <row r="438" spans="1:3" s="18" customFormat="1" ht="14.25">
      <c r="A438" s="20"/>
      <c r="B438" s="193"/>
      <c r="C438" s="36"/>
    </row>
    <row r="439" spans="1:3" s="18" customFormat="1" ht="14.25">
      <c r="A439" s="20"/>
      <c r="B439" s="193"/>
      <c r="C439" s="36"/>
    </row>
    <row r="440" spans="1:3" s="18" customFormat="1" ht="9" customHeight="1">
      <c r="A440" s="20"/>
      <c r="B440" s="193"/>
      <c r="C440" s="36"/>
    </row>
    <row r="442" spans="1:3" ht="8.25" customHeight="1"/>
    <row r="443" spans="1:3" ht="16.5" customHeight="1"/>
  </sheetData>
  <sheetProtection formatColumns="0" formatRows="0" insertHyperlinks="0"/>
  <mergeCells count="2">
    <mergeCell ref="E41:H41"/>
    <mergeCell ref="E42:H42"/>
  </mergeCells>
  <phoneticPr fontId="35" type="noConversion"/>
  <conditionalFormatting sqref="E11:H14 E10:G10">
    <cfRule type="cellIs" priority="7" stopIfTrue="1" operator="between">
      <formula>-1000000000000</formula>
      <formula>1000000000000</formula>
    </cfRule>
    <cfRule type="cellIs" priority="8" stopIfTrue="1" operator="equal">
      <formula>"M"</formula>
    </cfRule>
    <cfRule type="cellIs" priority="9" stopIfTrue="1" operator="equal">
      <formula>"L"</formula>
    </cfRule>
  </conditionalFormatting>
  <conditionalFormatting sqref="E41">
    <cfRule type="expression" dxfId="25" priority="13" stopIfTrue="1">
      <formula>(COUNTA(E10:H14,E18:H18,E20:H26,E31:H32,E35:H35)/64)*100&lt;&gt;100</formula>
    </cfRule>
  </conditionalFormatting>
  <conditionalFormatting sqref="F41:H41">
    <cfRule type="expression" dxfId="24" priority="14" stopIfTrue="1">
      <formula>(COUNTA(F10:I14,F18:I18,F20:H26,F31:I32,F35:I35)/64)*100&lt;&gt;100</formula>
    </cfRule>
  </conditionalFormatting>
  <dataValidations xWindow="611" yWindow="421" count="2">
    <dataValidation type="list" errorStyle="warning" allowBlank="1" showInputMessage="1" showErrorMessage="1" errorTitle="Please select from the list only" error="Please select one option from the drop-down list only!" promptTitle="Uveďte status dat:" prompt="Vyberte z rozevíracího seznamu jednu z možností!" sqref="E8:H8">
      <formula1>$K$1:$K$3</formula1>
    </dataValidation>
    <dataValidation type="list" errorStyle="warning" allowBlank="1" showInputMessage="1" showErrorMessage="1" errorTitle="Please select from the list only" error="Please select one option from the drop-down list only!" promptTitle="Uveďte status dat:" prompt="Vyberte z rozevíracího seznamu jednu z možností!" sqref="E16:H16">
      <formula1>$K$1:$K$3</formula1>
    </dataValidation>
  </dataValidations>
  <hyperlinks>
    <hyperlink ref="J1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95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P443"/>
  <sheetViews>
    <sheetView showGridLines="0" defaultGridColor="0" topLeftCell="B1" colorId="22" zoomScale="80" zoomScaleNormal="80" zoomScaleSheetLayoutView="80" workbookViewId="0">
      <selection activeCell="H35" sqref="H35"/>
    </sheetView>
  </sheetViews>
  <sheetFormatPr defaultColWidth="8.77734375" defaultRowHeight="15"/>
  <cols>
    <col min="1" max="1" width="11.5546875" style="798" hidden="1" customWidth="1"/>
    <col min="2" max="2" width="6.44140625" style="812" customWidth="1"/>
    <col min="3" max="3" width="54.77734375" style="968" customWidth="1"/>
    <col min="4" max="4" width="10.5546875" style="616" customWidth="1"/>
    <col min="5" max="8" width="11.109375" style="616" customWidth="1"/>
    <col min="9" max="12" width="8.77734375" style="616"/>
    <col min="13" max="13" width="13.109375" style="616" customWidth="1"/>
    <col min="14" max="14" width="9.33203125" style="616" customWidth="1"/>
    <col min="15" max="16384" width="8.77734375" style="616"/>
  </cols>
  <sheetData>
    <row r="1" spans="1:16" ht="18" customHeight="1">
      <c r="A1" s="800"/>
      <c r="B1" s="977"/>
      <c r="C1" s="1065" t="s">
        <v>887</v>
      </c>
      <c r="D1" s="690"/>
      <c r="I1" s="1064"/>
      <c r="J1" s="1118" t="s">
        <v>901</v>
      </c>
      <c r="K1" s="617" t="s">
        <v>714</v>
      </c>
      <c r="L1" s="617">
        <v>4</v>
      </c>
      <c r="M1" s="617">
        <v>5</v>
      </c>
      <c r="N1" s="617">
        <v>6</v>
      </c>
      <c r="O1" s="617">
        <v>7</v>
      </c>
      <c r="P1" s="617">
        <v>8</v>
      </c>
    </row>
    <row r="2" spans="1:16" ht="11.25" customHeight="1" thickBot="1">
      <c r="A2" s="800"/>
      <c r="B2" s="702"/>
      <c r="C2" s="1063"/>
      <c r="D2" s="799"/>
      <c r="J2" s="619"/>
      <c r="K2" s="617" t="s">
        <v>716</v>
      </c>
    </row>
    <row r="3" spans="1:16" ht="11.25" customHeight="1" thickTop="1">
      <c r="A3" s="1062"/>
      <c r="B3" s="1061"/>
      <c r="C3" s="1060"/>
      <c r="D3" s="624"/>
      <c r="E3" s="625"/>
      <c r="F3" s="625"/>
      <c r="G3" s="625"/>
      <c r="H3" s="625"/>
      <c r="I3" s="626"/>
      <c r="J3" s="619"/>
      <c r="K3" s="617" t="s">
        <v>717</v>
      </c>
    </row>
    <row r="4" spans="1:16" ht="18.75">
      <c r="A4" s="844"/>
      <c r="B4" s="990"/>
      <c r="C4" s="702" t="str">
        <f>'Cover page'!E13</f>
        <v>Member state: Czechia</v>
      </c>
      <c r="D4" s="1059"/>
      <c r="E4" s="1058" t="s">
        <v>718</v>
      </c>
      <c r="F4" s="1056"/>
      <c r="G4" s="1057"/>
      <c r="H4" s="1056"/>
      <c r="I4" s="988"/>
    </row>
    <row r="5" spans="1:16" ht="15.75">
      <c r="A5" s="707"/>
      <c r="B5" s="949"/>
      <c r="C5" s="709" t="s">
        <v>719</v>
      </c>
      <c r="D5" s="1055" t="s">
        <v>267</v>
      </c>
      <c r="E5" s="1127">
        <v>2021</v>
      </c>
      <c r="F5" s="1127">
        <v>2022</v>
      </c>
      <c r="G5" s="1127">
        <v>2023</v>
      </c>
      <c r="H5" s="1127">
        <v>2024</v>
      </c>
      <c r="I5" s="988"/>
    </row>
    <row r="6" spans="1:16" ht="15.75">
      <c r="A6" s="707"/>
      <c r="B6" s="657"/>
      <c r="C6" s="713" t="str">
        <f>'Cover page'!E14</f>
        <v>Date: 31/03/2024</v>
      </c>
      <c r="D6" s="1055" t="s">
        <v>886</v>
      </c>
      <c r="E6" s="1054"/>
      <c r="F6" s="1054"/>
      <c r="G6" s="1054"/>
      <c r="H6" s="1054"/>
      <c r="I6" s="988"/>
    </row>
    <row r="7" spans="1:16" ht="16.5" thickBot="1">
      <c r="A7" s="844"/>
      <c r="B7" s="990"/>
      <c r="C7" s="981"/>
      <c r="D7" s="1053"/>
      <c r="E7" s="1052"/>
      <c r="F7" s="1052"/>
      <c r="G7" s="1052"/>
      <c r="H7" s="1052"/>
      <c r="I7" s="988"/>
    </row>
    <row r="8" spans="1:16" ht="15.75">
      <c r="A8" s="707"/>
      <c r="B8" s="1051"/>
      <c r="C8" s="999"/>
      <c r="D8" s="1050"/>
      <c r="E8" s="888" t="s">
        <v>717</v>
      </c>
      <c r="F8" s="888" t="s">
        <v>717</v>
      </c>
      <c r="G8" s="888" t="s">
        <v>716</v>
      </c>
      <c r="H8" s="888" t="s">
        <v>714</v>
      </c>
      <c r="I8" s="988"/>
    </row>
    <row r="9" spans="1:16" ht="16.5" thickBot="1">
      <c r="A9" s="927"/>
      <c r="B9" s="929"/>
      <c r="C9" s="1010" t="s">
        <v>885</v>
      </c>
      <c r="D9" s="1049" t="s">
        <v>268</v>
      </c>
      <c r="E9" s="1048"/>
      <c r="F9" s="1047"/>
      <c r="G9" s="1047"/>
      <c r="H9" s="1047"/>
      <c r="I9" s="988"/>
    </row>
    <row r="10" spans="1:16" ht="17.25" thickTop="1" thickBot="1">
      <c r="A10" s="627" t="s">
        <v>61</v>
      </c>
      <c r="B10" s="722"/>
      <c r="C10" s="1046" t="s">
        <v>884</v>
      </c>
      <c r="D10" s="1045" t="s">
        <v>1</v>
      </c>
      <c r="E10" s="1044">
        <v>-312308</v>
      </c>
      <c r="F10" s="1043">
        <v>-216345</v>
      </c>
      <c r="G10" s="1043">
        <v>-285997</v>
      </c>
      <c r="H10" s="1043">
        <v>-177173</v>
      </c>
      <c r="I10" s="988"/>
    </row>
    <row r="11" spans="1:16" ht="16.5" thickTop="1">
      <c r="A11" s="627" t="s">
        <v>62</v>
      </c>
      <c r="B11" s="722"/>
      <c r="C11" s="1042" t="s">
        <v>883</v>
      </c>
      <c r="D11" s="1041" t="s">
        <v>2</v>
      </c>
      <c r="E11" s="1040">
        <v>-358500</v>
      </c>
      <c r="F11" s="1040">
        <v>-281802</v>
      </c>
      <c r="G11" s="1040">
        <v>-346051</v>
      </c>
      <c r="H11" s="1040">
        <v>-212354</v>
      </c>
      <c r="I11" s="988"/>
    </row>
    <row r="12" spans="1:16" ht="15.75">
      <c r="A12" s="627" t="s">
        <v>63</v>
      </c>
      <c r="B12" s="722"/>
      <c r="C12" s="1039" t="s">
        <v>882</v>
      </c>
      <c r="D12" s="1005" t="s">
        <v>3</v>
      </c>
      <c r="E12" s="1038" t="s">
        <v>708</v>
      </c>
      <c r="F12" s="1038" t="s">
        <v>708</v>
      </c>
      <c r="G12" s="1038" t="s">
        <v>708</v>
      </c>
      <c r="H12" s="1038" t="s">
        <v>708</v>
      </c>
      <c r="I12" s="988"/>
    </row>
    <row r="13" spans="1:16" ht="15.75">
      <c r="A13" s="627" t="s">
        <v>64</v>
      </c>
      <c r="B13" s="722"/>
      <c r="C13" s="1039" t="s">
        <v>881</v>
      </c>
      <c r="D13" s="1005" t="s">
        <v>4</v>
      </c>
      <c r="E13" s="1038">
        <v>55464</v>
      </c>
      <c r="F13" s="1038">
        <v>65059</v>
      </c>
      <c r="G13" s="1038">
        <v>64356</v>
      </c>
      <c r="H13" s="1038">
        <v>55251</v>
      </c>
      <c r="I13" s="988"/>
    </row>
    <row r="14" spans="1:16" ht="15.75">
      <c r="A14" s="627" t="s">
        <v>65</v>
      </c>
      <c r="B14" s="722"/>
      <c r="C14" s="1039" t="s">
        <v>880</v>
      </c>
      <c r="D14" s="1005" t="s">
        <v>5</v>
      </c>
      <c r="E14" s="1038">
        <v>-9272</v>
      </c>
      <c r="F14" s="1038">
        <v>398</v>
      </c>
      <c r="G14" s="1038">
        <v>-4302</v>
      </c>
      <c r="H14" s="1038">
        <v>-20070</v>
      </c>
      <c r="I14" s="988"/>
    </row>
    <row r="15" spans="1:16" ht="16.5" thickBot="1">
      <c r="A15" s="627"/>
      <c r="B15" s="722"/>
      <c r="C15" s="1037"/>
      <c r="D15" s="1036"/>
      <c r="E15" s="1035"/>
      <c r="F15" s="1034"/>
      <c r="G15" s="1034"/>
      <c r="H15" s="1034"/>
      <c r="I15" s="988"/>
    </row>
    <row r="16" spans="1:16" ht="15.75">
      <c r="A16" s="627"/>
      <c r="B16" s="722"/>
      <c r="C16" s="1033"/>
      <c r="D16" s="1032"/>
      <c r="E16" s="888" t="s">
        <v>717</v>
      </c>
      <c r="F16" s="888" t="s">
        <v>717</v>
      </c>
      <c r="G16" s="888" t="s">
        <v>716</v>
      </c>
      <c r="H16" s="888" t="s">
        <v>714</v>
      </c>
      <c r="I16" s="988"/>
    </row>
    <row r="17" spans="1:13" ht="16.5" thickBot="1">
      <c r="A17" s="627"/>
      <c r="B17" s="722"/>
      <c r="C17" s="1010" t="s">
        <v>879</v>
      </c>
      <c r="D17" s="1009"/>
      <c r="E17" s="1031"/>
      <c r="F17" s="1030"/>
      <c r="G17" s="1030"/>
      <c r="H17" s="1030"/>
      <c r="I17" s="988"/>
    </row>
    <row r="18" spans="1:13" ht="17.25" thickTop="1" thickBot="1">
      <c r="A18" s="627" t="s">
        <v>66</v>
      </c>
      <c r="B18" s="722"/>
      <c r="C18" s="995" t="s">
        <v>878</v>
      </c>
      <c r="D18" s="1029"/>
      <c r="E18" s="1028">
        <f>SUM(E20,E21,E24)</f>
        <v>2566752</v>
      </c>
      <c r="F18" s="992">
        <f>SUM(F20,F21,F24)</f>
        <v>2997632</v>
      </c>
      <c r="G18" s="992">
        <f>SUM(G20,G21,G24)</f>
        <v>3234146</v>
      </c>
      <c r="H18" s="992">
        <f>SUM(H20,H21,H24)</f>
        <v>3492243</v>
      </c>
      <c r="I18" s="988"/>
    </row>
    <row r="19" spans="1:13" ht="16.5" thickTop="1">
      <c r="A19" s="627"/>
      <c r="B19" s="722"/>
      <c r="C19" s="1027" t="s">
        <v>877</v>
      </c>
      <c r="D19" s="1026"/>
      <c r="E19" s="1001"/>
      <c r="F19" s="1008"/>
      <c r="G19" s="1008"/>
      <c r="H19" s="1008"/>
      <c r="I19" s="988"/>
    </row>
    <row r="20" spans="1:13" ht="15.75">
      <c r="A20" s="627" t="s">
        <v>67</v>
      </c>
      <c r="B20" s="722"/>
      <c r="C20" s="1023" t="s">
        <v>876</v>
      </c>
      <c r="D20" s="1005" t="s">
        <v>6</v>
      </c>
      <c r="E20" s="1019">
        <v>16104</v>
      </c>
      <c r="F20" s="1019">
        <v>22242</v>
      </c>
      <c r="G20" s="1019">
        <v>31214</v>
      </c>
      <c r="H20" s="1019">
        <v>45892</v>
      </c>
      <c r="I20" s="988"/>
    </row>
    <row r="21" spans="1:13" ht="15.75">
      <c r="A21" s="1007" t="s">
        <v>291</v>
      </c>
      <c r="B21" s="722"/>
      <c r="C21" s="1023" t="s">
        <v>875</v>
      </c>
      <c r="D21" s="1005" t="s">
        <v>266</v>
      </c>
      <c r="E21" s="1004">
        <f>SUM(E22:E23)</f>
        <v>2357797</v>
      </c>
      <c r="F21" s="1004">
        <f>SUM(F22:F23)</f>
        <v>2597134</v>
      </c>
      <c r="G21" s="1004">
        <f>SUM(G22:G23)</f>
        <v>2943282</v>
      </c>
      <c r="H21" s="1004">
        <f>SUM(H22:H23)</f>
        <v>3159169</v>
      </c>
      <c r="I21" s="988"/>
    </row>
    <row r="22" spans="1:13" ht="15.75">
      <c r="A22" s="1007" t="s">
        <v>292</v>
      </c>
      <c r="B22" s="722"/>
      <c r="C22" s="1022" t="s">
        <v>873</v>
      </c>
      <c r="D22" s="1005" t="s">
        <v>269</v>
      </c>
      <c r="E22" s="1025">
        <v>33613</v>
      </c>
      <c r="F22" s="1025">
        <v>126</v>
      </c>
      <c r="G22" s="1025">
        <v>44490</v>
      </c>
      <c r="H22" s="1025">
        <v>80688</v>
      </c>
      <c r="I22" s="988"/>
    </row>
    <row r="23" spans="1:13" ht="15.75">
      <c r="A23" s="1007" t="s">
        <v>293</v>
      </c>
      <c r="B23" s="722"/>
      <c r="C23" s="1024" t="s">
        <v>872</v>
      </c>
      <c r="D23" s="1005" t="s">
        <v>270</v>
      </c>
      <c r="E23" s="1004">
        <v>2324184</v>
      </c>
      <c r="F23" s="1004">
        <v>2597008</v>
      </c>
      <c r="G23" s="1004">
        <v>2898792</v>
      </c>
      <c r="H23" s="1004">
        <v>3078481</v>
      </c>
      <c r="I23" s="988"/>
    </row>
    <row r="24" spans="1:13" ht="15.75">
      <c r="A24" s="627" t="s">
        <v>68</v>
      </c>
      <c r="B24" s="722"/>
      <c r="C24" s="1023" t="s">
        <v>874</v>
      </c>
      <c r="D24" s="1005" t="s">
        <v>7</v>
      </c>
      <c r="E24" s="1004">
        <f>SUM(E25:E26)</f>
        <v>192851</v>
      </c>
      <c r="F24" s="1004">
        <f>SUM(F25:F26)</f>
        <v>378256</v>
      </c>
      <c r="G24" s="1004">
        <f>SUM(G25:G26)</f>
        <v>259650</v>
      </c>
      <c r="H24" s="1004">
        <f>SUM(H25:H26)</f>
        <v>287182</v>
      </c>
      <c r="I24" s="988"/>
      <c r="M24" s="1021"/>
    </row>
    <row r="25" spans="1:13" ht="15.75">
      <c r="A25" s="627" t="s">
        <v>69</v>
      </c>
      <c r="B25" s="722"/>
      <c r="C25" s="1022" t="s">
        <v>873</v>
      </c>
      <c r="D25" s="1005" t="s">
        <v>8</v>
      </c>
      <c r="E25" s="1004">
        <v>17223</v>
      </c>
      <c r="F25" s="1004">
        <v>148392</v>
      </c>
      <c r="G25" s="1004">
        <v>1420</v>
      </c>
      <c r="H25" s="1004">
        <v>1545</v>
      </c>
      <c r="I25" s="988"/>
      <c r="M25" s="1021"/>
    </row>
    <row r="26" spans="1:13" ht="15.75">
      <c r="A26" s="627" t="s">
        <v>70</v>
      </c>
      <c r="B26" s="722"/>
      <c r="C26" s="1020" t="s">
        <v>872</v>
      </c>
      <c r="D26" s="1005" t="s">
        <v>9</v>
      </c>
      <c r="E26" s="1004">
        <v>175628</v>
      </c>
      <c r="F26" s="1019">
        <v>229864</v>
      </c>
      <c r="G26" s="1019">
        <v>258230</v>
      </c>
      <c r="H26" s="1019">
        <v>285637</v>
      </c>
      <c r="I26" s="988"/>
    </row>
    <row r="27" spans="1:13">
      <c r="A27" s="627"/>
      <c r="B27" s="722"/>
      <c r="C27" s="923"/>
      <c r="D27" s="1013"/>
      <c r="E27" s="1018"/>
      <c r="F27" s="1017"/>
      <c r="G27" s="1017"/>
      <c r="H27" s="1017"/>
      <c r="I27" s="988"/>
    </row>
    <row r="28" spans="1:13" ht="15.75" thickBot="1">
      <c r="A28" s="627"/>
      <c r="B28" s="722"/>
      <c r="C28" s="1016"/>
      <c r="D28" s="1015"/>
      <c r="E28" s="1014"/>
      <c r="F28" s="1000"/>
      <c r="G28" s="1000"/>
      <c r="H28" s="1000"/>
      <c r="I28" s="988"/>
    </row>
    <row r="29" spans="1:13">
      <c r="A29" s="627"/>
      <c r="B29" s="722"/>
      <c r="C29" s="923"/>
      <c r="D29" s="1013"/>
      <c r="E29" s="1012"/>
      <c r="F29" s="1011"/>
      <c r="G29" s="1011"/>
      <c r="H29" s="1011"/>
      <c r="I29" s="988"/>
    </row>
    <row r="30" spans="1:13" ht="15.75">
      <c r="A30" s="627"/>
      <c r="B30" s="722"/>
      <c r="C30" s="1010" t="s">
        <v>871</v>
      </c>
      <c r="D30" s="1009"/>
      <c r="E30" s="1001"/>
      <c r="F30" s="1008"/>
      <c r="G30" s="1008"/>
      <c r="H30" s="1008"/>
      <c r="I30" s="988"/>
    </row>
    <row r="31" spans="1:13" ht="15.75">
      <c r="A31" s="627" t="s">
        <v>71</v>
      </c>
      <c r="B31" s="722"/>
      <c r="C31" s="1006" t="s">
        <v>870</v>
      </c>
      <c r="D31" s="1005" t="s">
        <v>271</v>
      </c>
      <c r="E31" s="1004">
        <v>287199</v>
      </c>
      <c r="F31" s="1004">
        <v>319508</v>
      </c>
      <c r="G31" s="1004">
        <v>370336</v>
      </c>
      <c r="H31" s="1004">
        <v>375879</v>
      </c>
      <c r="I31" s="988"/>
    </row>
    <row r="32" spans="1:13" ht="15.75">
      <c r="A32" s="1007" t="s">
        <v>273</v>
      </c>
      <c r="B32" s="722"/>
      <c r="C32" s="1006" t="s">
        <v>869</v>
      </c>
      <c r="D32" s="1005" t="s">
        <v>868</v>
      </c>
      <c r="E32" s="1004">
        <v>45551</v>
      </c>
      <c r="F32" s="1004">
        <v>78355</v>
      </c>
      <c r="G32" s="1004">
        <v>98513</v>
      </c>
      <c r="H32" s="1004">
        <v>108035</v>
      </c>
      <c r="I32" s="988"/>
    </row>
    <row r="33" spans="1:9" ht="15.75" thickBot="1">
      <c r="A33" s="627"/>
      <c r="B33" s="722"/>
      <c r="C33" s="1003"/>
      <c r="D33" s="1002"/>
      <c r="E33" s="1001"/>
      <c r="F33" s="1000"/>
      <c r="G33" s="1000"/>
      <c r="H33" s="1000"/>
      <c r="I33" s="988"/>
    </row>
    <row r="34" spans="1:9" ht="16.5" thickBot="1">
      <c r="A34" s="627"/>
      <c r="B34" s="722"/>
      <c r="C34" s="999"/>
      <c r="D34" s="998"/>
      <c r="E34" s="997"/>
      <c r="F34" s="996"/>
      <c r="G34" s="996"/>
      <c r="H34" s="996"/>
      <c r="I34" s="988"/>
    </row>
    <row r="35" spans="1:9" ht="17.25" thickTop="1" thickBot="1">
      <c r="A35" s="627" t="s">
        <v>72</v>
      </c>
      <c r="B35" s="722"/>
      <c r="C35" s="995" t="s">
        <v>867</v>
      </c>
      <c r="D35" s="994" t="s">
        <v>10</v>
      </c>
      <c r="E35" s="993">
        <v>6307755</v>
      </c>
      <c r="F35" s="992">
        <v>7049872</v>
      </c>
      <c r="G35" s="992">
        <v>7618528</v>
      </c>
      <c r="H35" s="992">
        <v>8010659</v>
      </c>
      <c r="I35" s="988"/>
    </row>
    <row r="36" spans="1:9" ht="27" thickTop="1">
      <c r="A36" s="844"/>
      <c r="B36" s="990"/>
      <c r="C36" s="991" t="s">
        <v>731</v>
      </c>
      <c r="D36" s="801"/>
      <c r="I36" s="988"/>
    </row>
    <row r="37" spans="1:9" ht="20.25" customHeight="1">
      <c r="A37" s="844"/>
      <c r="B37" s="990"/>
      <c r="C37" s="989"/>
      <c r="D37" s="801"/>
      <c r="I37" s="988"/>
    </row>
    <row r="38" spans="1:9" ht="15.75" customHeight="1" thickBot="1">
      <c r="A38" s="987"/>
      <c r="B38" s="986"/>
      <c r="C38" s="985"/>
      <c r="D38" s="984"/>
      <c r="E38" s="983"/>
      <c r="F38" s="983"/>
      <c r="G38" s="983"/>
      <c r="H38" s="983"/>
      <c r="I38" s="982"/>
    </row>
    <row r="39" spans="1:9" ht="15.75" thickTop="1">
      <c r="A39" s="800"/>
      <c r="B39" s="977"/>
      <c r="C39" s="981"/>
      <c r="D39" s="619"/>
    </row>
    <row r="40" spans="1:9">
      <c r="A40" s="800"/>
      <c r="B40" s="977"/>
      <c r="C40" s="981"/>
      <c r="D40" s="619"/>
    </row>
    <row r="41" spans="1:9" ht="32.25" customHeight="1">
      <c r="A41" s="800"/>
      <c r="B41" s="977"/>
      <c r="C41" s="814" t="s">
        <v>733</v>
      </c>
      <c r="D41" s="980"/>
      <c r="E41" s="1135" t="str">
        <f>IF(COUNTA(E10:H14,E18:H18,E20:H26,E31:H32,E35:H35)/64*100=100,"OK - Table 1 is fully completed","WARNING - Table 1 is not fully completed, please fill in figure, L, M or 0")</f>
        <v>OK - Table 1 is fully completed</v>
      </c>
      <c r="F41" s="1135"/>
      <c r="G41" s="1135"/>
      <c r="H41" s="1135"/>
      <c r="I41" s="816"/>
    </row>
    <row r="42" spans="1:9">
      <c r="A42" s="800"/>
      <c r="B42" s="977"/>
      <c r="C42" s="819" t="s">
        <v>777</v>
      </c>
      <c r="D42" s="685"/>
      <c r="E42" s="1136"/>
      <c r="F42" s="1136"/>
      <c r="G42" s="1136"/>
      <c r="H42" s="1136"/>
      <c r="I42" s="820"/>
    </row>
    <row r="43" spans="1:9" ht="15.75">
      <c r="A43" s="800"/>
      <c r="B43" s="977"/>
      <c r="C43" s="979" t="s">
        <v>13</v>
      </c>
      <c r="D43" s="926"/>
      <c r="E43" s="826">
        <f>IF(E10="M",0,E10)-IF(E11="M",0,E11)-IF(E12="M",0,E12)-IF(E13="M",0,E13)-IF(E14="M",0,E14)</f>
        <v>0</v>
      </c>
      <c r="F43" s="826">
        <f>IF(F10="M",0,F10)-IF(F11="M",0,F11)-IF(F12="M",0,F12)-IF(F13="M",0,F13)-IF(F14="M",0,F14)</f>
        <v>0</v>
      </c>
      <c r="G43" s="826">
        <f>IF(G10="M",0,G10)-IF(G11="M",0,G11)-IF(G12="M",0,G12)-IF(G13="M",0,G13)-IF(G14="M",0,G14)</f>
        <v>0</v>
      </c>
      <c r="H43" s="826">
        <f>IF(H10="M",0,H10)-IF(H11="M",0,H11)-IF(H12="M",0,H12)-IF(H13="M",0,H13)-IF(H14="M",0,H14)</f>
        <v>0</v>
      </c>
      <c r="I43" s="978"/>
    </row>
    <row r="44" spans="1:9" ht="15.75">
      <c r="A44" s="800"/>
      <c r="B44" s="977"/>
      <c r="C44" s="979" t="s">
        <v>294</v>
      </c>
      <c r="D44" s="926"/>
      <c r="E44" s="826">
        <f>IF(E18="M",0,E18)-IF(E20="M",0,E20)-IF(E21="M",0,E21)-IF(E24="M",0,E24)</f>
        <v>0</v>
      </c>
      <c r="F44" s="826">
        <f>IF(F18="M",0,F18)-IF(F20="M",0,F20)-IF(F21="M",0,F21)-IF(F24="M",0,F24)</f>
        <v>0</v>
      </c>
      <c r="G44" s="826">
        <f>IF(G18="M",0,G18)-IF(G20="M",0,G20)-IF(G21="M",0,G21)-IF(G24="M",0,G24)</f>
        <v>0</v>
      </c>
      <c r="H44" s="826">
        <f>IF(H18="M",0,H18)-IF(H20="M",0,H20)-IF(H21="M",0,H21)-IF(H24="M",0,H24)</f>
        <v>0</v>
      </c>
      <c r="I44" s="978"/>
    </row>
    <row r="45" spans="1:9" ht="15.75">
      <c r="A45" s="800"/>
      <c r="B45" s="977"/>
      <c r="C45" s="979" t="s">
        <v>295</v>
      </c>
      <c r="D45" s="926"/>
      <c r="E45" s="826">
        <f>IF(E21="M",0,E21)-IF(E22="M",0,E22)-IF(E23="M",0,E23)</f>
        <v>0</v>
      </c>
      <c r="F45" s="826">
        <f>IF(F21="M",0,F21)-IF(F22="M",0,F22)-IF(F23="M",0,F23)</f>
        <v>0</v>
      </c>
      <c r="G45" s="826">
        <f>IF(G21="M",0,G21)-IF(G22="M",0,G22)-IF(G23="M",0,G23)</f>
        <v>0</v>
      </c>
      <c r="H45" s="826">
        <f>IF(H21="M",0,H21)-IF(H22="M",0,H22)-IF(H23="M",0,H23)</f>
        <v>0</v>
      </c>
      <c r="I45" s="978"/>
    </row>
    <row r="46" spans="1:9" ht="15.75">
      <c r="A46" s="800"/>
      <c r="B46" s="977"/>
      <c r="C46" s="976" t="s">
        <v>14</v>
      </c>
      <c r="D46" s="975"/>
      <c r="E46" s="828">
        <f>IF(E24="M",0,E24)-IF(E25="M",0,E25)-IF(E26="M",0,E26)</f>
        <v>0</v>
      </c>
      <c r="F46" s="828">
        <f>IF(F24="M",0,F24)-IF(F25="M",0,F25)-IF(F26="M",0,F26)</f>
        <v>0</v>
      </c>
      <c r="G46" s="828">
        <f>IF(G24="M",0,G24)-IF(G25="M",0,G25)-IF(G26="M",0,G26)</f>
        <v>0</v>
      </c>
      <c r="H46" s="828">
        <f>IF(H24="M",0,H24)-IF(H25="M",0,H25)-IF(H26="M",0,H26)</f>
        <v>0</v>
      </c>
      <c r="I46" s="974"/>
    </row>
    <row r="50" spans="4:4" ht="15.75">
      <c r="D50" s="680"/>
    </row>
    <row r="51" spans="4:4" ht="15.75">
      <c r="D51" s="680"/>
    </row>
    <row r="52" spans="4:4" ht="15.75">
      <c r="D52" s="680"/>
    </row>
    <row r="53" spans="4:4" ht="15.75">
      <c r="D53" s="680"/>
    </row>
    <row r="54" spans="4:4" ht="15.75">
      <c r="D54" s="680"/>
    </row>
    <row r="55" spans="4:4" ht="15.75">
      <c r="D55" s="680"/>
    </row>
    <row r="56" spans="4:4" ht="15.75">
      <c r="D56" s="680"/>
    </row>
    <row r="57" spans="4:4" ht="15.75">
      <c r="D57" s="680"/>
    </row>
    <row r="58" spans="4:4" ht="15.75">
      <c r="D58" s="680"/>
    </row>
    <row r="59" spans="4:4" ht="15.75">
      <c r="D59" s="680"/>
    </row>
    <row r="60" spans="4:4" ht="15.75">
      <c r="D60" s="680"/>
    </row>
    <row r="61" spans="4:4" ht="15.75">
      <c r="D61" s="680"/>
    </row>
    <row r="62" spans="4:4" ht="15.75">
      <c r="D62" s="680"/>
    </row>
    <row r="63" spans="4:4" ht="15.75">
      <c r="D63" s="680"/>
    </row>
    <row r="64" spans="4:4" ht="15.75">
      <c r="D64" s="680"/>
    </row>
    <row r="65" spans="4:4" ht="15.75">
      <c r="D65" s="680"/>
    </row>
    <row r="66" spans="4:4" ht="15.75">
      <c r="D66" s="680"/>
    </row>
    <row r="67" spans="4:4" ht="15.75">
      <c r="D67" s="680"/>
    </row>
    <row r="68" spans="4:4" ht="15.75">
      <c r="D68" s="680"/>
    </row>
    <row r="69" spans="4:4" ht="15.75">
      <c r="D69" s="680"/>
    </row>
    <row r="71" spans="4:4" ht="9" customHeight="1"/>
    <row r="73" spans="4:4" ht="12" customHeight="1"/>
    <row r="76" spans="4:4" ht="11.25" customHeight="1"/>
    <row r="78" spans="4:4" ht="15.75">
      <c r="D78" s="680"/>
    </row>
    <row r="79" spans="4:4" ht="15.75">
      <c r="D79" s="680"/>
    </row>
    <row r="80" spans="4:4" ht="15.75">
      <c r="D80" s="680"/>
    </row>
    <row r="81" spans="4:4" ht="10.5" customHeight="1">
      <c r="D81" s="680"/>
    </row>
    <row r="82" spans="4:4" ht="15.75">
      <c r="D82" s="680"/>
    </row>
    <row r="83" spans="4:4" ht="15.75">
      <c r="D83" s="680"/>
    </row>
    <row r="84" spans="4:4" ht="6" customHeight="1">
      <c r="D84" s="680"/>
    </row>
    <row r="85" spans="4:4" ht="15.75">
      <c r="D85" s="680"/>
    </row>
    <row r="86" spans="4:4" ht="15.75">
      <c r="D86" s="680"/>
    </row>
    <row r="87" spans="4:4" ht="15.75">
      <c r="D87" s="680"/>
    </row>
    <row r="88" spans="4:4" ht="15.75">
      <c r="D88" s="680"/>
    </row>
    <row r="89" spans="4:4" ht="15.75">
      <c r="D89" s="680"/>
    </row>
    <row r="90" spans="4:4" ht="15.75">
      <c r="D90" s="680"/>
    </row>
    <row r="91" spans="4:4" ht="15.75">
      <c r="D91" s="680"/>
    </row>
    <row r="92" spans="4:4" ht="15.75">
      <c r="D92" s="680"/>
    </row>
    <row r="93" spans="4:4" ht="15.75">
      <c r="D93" s="680"/>
    </row>
    <row r="94" spans="4:4" ht="15.75">
      <c r="D94" s="680"/>
    </row>
    <row r="95" spans="4:4" ht="15.75">
      <c r="D95" s="680"/>
    </row>
    <row r="96" spans="4:4" ht="15.75">
      <c r="D96" s="680"/>
    </row>
    <row r="97" spans="4:4" ht="15.75">
      <c r="D97" s="680"/>
    </row>
    <row r="98" spans="4:4" ht="15.75">
      <c r="D98" s="680"/>
    </row>
    <row r="99" spans="4:4" ht="15.75">
      <c r="D99" s="680"/>
    </row>
    <row r="100" spans="4:4" ht="15.75">
      <c r="D100" s="680"/>
    </row>
    <row r="101" spans="4:4" ht="15.75">
      <c r="D101" s="680"/>
    </row>
    <row r="102" spans="4:4" ht="15.75">
      <c r="D102" s="680"/>
    </row>
    <row r="103" spans="4:4" ht="15.75">
      <c r="D103" s="680"/>
    </row>
    <row r="104" spans="4:4" ht="15.75">
      <c r="D104" s="680"/>
    </row>
    <row r="105" spans="4:4" ht="15.75">
      <c r="D105" s="680"/>
    </row>
    <row r="107" spans="4:4" ht="9" customHeight="1"/>
    <row r="109" spans="4:4" ht="12" customHeight="1"/>
    <row r="112" spans="4:4" ht="11.25" customHeight="1"/>
    <row r="114" spans="4:4" ht="15.75">
      <c r="D114" s="680"/>
    </row>
    <row r="115" spans="4:4" ht="15.75">
      <c r="D115" s="680"/>
    </row>
    <row r="116" spans="4:4" ht="15.75">
      <c r="D116" s="680"/>
    </row>
    <row r="117" spans="4:4" ht="10.5" customHeight="1">
      <c r="D117" s="680"/>
    </row>
    <row r="118" spans="4:4" ht="15.75">
      <c r="D118" s="680"/>
    </row>
    <row r="119" spans="4:4" ht="15.75">
      <c r="D119" s="680"/>
    </row>
    <row r="120" spans="4:4" ht="6" customHeight="1">
      <c r="D120" s="680"/>
    </row>
    <row r="121" spans="4:4" ht="15.75">
      <c r="D121" s="680"/>
    </row>
    <row r="122" spans="4:4" ht="15.75">
      <c r="D122" s="680"/>
    </row>
    <row r="123" spans="4:4" ht="15.75">
      <c r="D123" s="680"/>
    </row>
    <row r="124" spans="4:4" ht="15.75">
      <c r="D124" s="680"/>
    </row>
    <row r="125" spans="4:4" ht="15.75">
      <c r="D125" s="680"/>
    </row>
    <row r="126" spans="4:4" ht="15.75">
      <c r="D126" s="680"/>
    </row>
    <row r="127" spans="4:4" ht="15.75">
      <c r="D127" s="680"/>
    </row>
    <row r="128" spans="4:4" ht="15.75">
      <c r="D128" s="680"/>
    </row>
    <row r="129" spans="4:4" ht="15.75">
      <c r="D129" s="680"/>
    </row>
    <row r="130" spans="4:4" ht="15.75">
      <c r="D130" s="680"/>
    </row>
    <row r="131" spans="4:4" ht="15.75">
      <c r="D131" s="680"/>
    </row>
    <row r="132" spans="4:4" ht="15.75">
      <c r="D132" s="680"/>
    </row>
    <row r="133" spans="4:4" ht="15.75">
      <c r="D133" s="680"/>
    </row>
    <row r="134" spans="4:4" ht="15.75">
      <c r="D134" s="680"/>
    </row>
    <row r="135" spans="4:4" ht="15.75">
      <c r="D135" s="680"/>
    </row>
    <row r="136" spans="4:4" ht="15.75">
      <c r="D136" s="680"/>
    </row>
    <row r="137" spans="4:4" ht="15.75">
      <c r="D137" s="680"/>
    </row>
    <row r="138" spans="4:4" ht="15.75">
      <c r="D138" s="680"/>
    </row>
    <row r="139" spans="4:4" ht="15.75">
      <c r="D139" s="680"/>
    </row>
    <row r="140" spans="4:4" ht="15.75">
      <c r="D140" s="680"/>
    </row>
    <row r="141" spans="4:4" ht="15.75">
      <c r="D141" s="680"/>
    </row>
    <row r="143" spans="4:4" ht="9" customHeight="1"/>
    <row r="145" spans="4:4" ht="12" customHeight="1"/>
    <row r="148" spans="4:4" ht="11.25" customHeight="1"/>
    <row r="150" spans="4:4" ht="15.75">
      <c r="D150" s="680"/>
    </row>
    <row r="151" spans="4:4" ht="15.75">
      <c r="D151" s="680"/>
    </row>
    <row r="152" spans="4:4" ht="15.75">
      <c r="D152" s="680"/>
    </row>
    <row r="153" spans="4:4" ht="10.5" customHeight="1">
      <c r="D153" s="680"/>
    </row>
    <row r="154" spans="4:4" ht="15.75">
      <c r="D154" s="680"/>
    </row>
    <row r="155" spans="4:4" ht="15.75">
      <c r="D155" s="680"/>
    </row>
    <row r="156" spans="4:4" ht="6" customHeight="1">
      <c r="D156" s="680"/>
    </row>
    <row r="157" spans="4:4" ht="15.75">
      <c r="D157" s="680"/>
    </row>
    <row r="158" spans="4:4" ht="15.75">
      <c r="D158" s="680"/>
    </row>
    <row r="159" spans="4:4" ht="15.75">
      <c r="D159" s="680"/>
    </row>
    <row r="160" spans="4:4" ht="15.75">
      <c r="D160" s="680"/>
    </row>
    <row r="161" spans="4:4" ht="15.75">
      <c r="D161" s="680"/>
    </row>
    <row r="162" spans="4:4" ht="15.75">
      <c r="D162" s="680"/>
    </row>
    <row r="163" spans="4:4" ht="15.75">
      <c r="D163" s="680"/>
    </row>
    <row r="164" spans="4:4" ht="15.75">
      <c r="D164" s="680"/>
    </row>
    <row r="165" spans="4:4" ht="15.75">
      <c r="D165" s="680"/>
    </row>
    <row r="166" spans="4:4" ht="15.75">
      <c r="D166" s="680"/>
    </row>
    <row r="167" spans="4:4" ht="15.75">
      <c r="D167" s="680"/>
    </row>
    <row r="168" spans="4:4" ht="15.75">
      <c r="D168" s="680"/>
    </row>
    <row r="169" spans="4:4" ht="15.75">
      <c r="D169" s="680"/>
    </row>
    <row r="170" spans="4:4" ht="15.75">
      <c r="D170" s="680"/>
    </row>
    <row r="171" spans="4:4" ht="15.75">
      <c r="D171" s="680"/>
    </row>
    <row r="172" spans="4:4" ht="15.75">
      <c r="D172" s="680"/>
    </row>
    <row r="173" spans="4:4" ht="15.75">
      <c r="D173" s="680"/>
    </row>
    <row r="174" spans="4:4" ht="15.75">
      <c r="D174" s="680"/>
    </row>
    <row r="175" spans="4:4" ht="15.75">
      <c r="D175" s="680"/>
    </row>
    <row r="176" spans="4:4" ht="15.75">
      <c r="D176" s="680"/>
    </row>
    <row r="177" spans="4:4" ht="15.75">
      <c r="D177" s="680"/>
    </row>
    <row r="179" spans="4:4" ht="9" customHeight="1"/>
    <row r="181" spans="4:4" ht="12" customHeight="1"/>
    <row r="192" spans="4:4" ht="10.5" customHeight="1"/>
    <row r="194" ht="6" customHeight="1"/>
    <row r="225" ht="9" customHeight="1"/>
    <row r="226" ht="9" customHeight="1"/>
    <row r="230" ht="9.75" customHeight="1"/>
    <row r="232" ht="8.25" customHeight="1"/>
    <row r="233" ht="16.5" customHeight="1"/>
    <row r="234" ht="16.5" customHeight="1"/>
    <row r="236" ht="9.75" customHeight="1"/>
    <row r="245" spans="1:3" ht="10.5" customHeight="1"/>
    <row r="247" spans="1:3" ht="6" customHeight="1"/>
    <row r="248" spans="1:3" s="735" customFormat="1" ht="14.25">
      <c r="A248" s="798"/>
      <c r="B248" s="970"/>
      <c r="C248" s="969"/>
    </row>
    <row r="249" spans="1:3" s="971" customFormat="1" ht="12.75">
      <c r="A249" s="798"/>
      <c r="B249" s="973"/>
      <c r="C249" s="972"/>
    </row>
    <row r="250" spans="1:3" s="735" customFormat="1" ht="14.25">
      <c r="A250" s="798"/>
      <c r="B250" s="970"/>
      <c r="C250" s="969"/>
    </row>
    <row r="251" spans="1:3" s="735" customFormat="1" ht="14.25">
      <c r="A251" s="798"/>
      <c r="B251" s="970"/>
      <c r="C251" s="969"/>
    </row>
    <row r="252" spans="1:3" s="735" customFormat="1" ht="14.25">
      <c r="A252" s="798"/>
      <c r="B252" s="970"/>
      <c r="C252" s="969"/>
    </row>
    <row r="253" spans="1:3" s="735" customFormat="1" ht="14.25">
      <c r="A253" s="798"/>
      <c r="B253" s="970"/>
      <c r="C253" s="969"/>
    </row>
    <row r="254" spans="1:3" s="735" customFormat="1" ht="14.25">
      <c r="A254" s="798"/>
      <c r="B254" s="970"/>
      <c r="C254" s="969"/>
    </row>
    <row r="255" spans="1:3" s="735" customFormat="1" ht="14.25">
      <c r="A255" s="798"/>
      <c r="B255" s="970"/>
      <c r="C255" s="969"/>
    </row>
    <row r="256" spans="1:3" s="735" customFormat="1" ht="14.25">
      <c r="A256" s="798"/>
      <c r="B256" s="970"/>
      <c r="C256" s="969"/>
    </row>
    <row r="257" spans="1:3" s="735" customFormat="1" ht="14.25">
      <c r="A257" s="798"/>
      <c r="B257" s="970"/>
      <c r="C257" s="969"/>
    </row>
    <row r="258" spans="1:3" s="735" customFormat="1" ht="14.25">
      <c r="A258" s="798"/>
      <c r="B258" s="970"/>
      <c r="C258" s="969"/>
    </row>
    <row r="259" spans="1:3" s="735" customFormat="1" ht="14.25">
      <c r="A259" s="798"/>
      <c r="B259" s="970"/>
      <c r="C259" s="969"/>
    </row>
    <row r="260" spans="1:3" s="735" customFormat="1" ht="14.25">
      <c r="A260" s="798"/>
      <c r="B260" s="970"/>
      <c r="C260" s="969"/>
    </row>
    <row r="261" spans="1:3" s="735" customFormat="1" ht="14.25">
      <c r="A261" s="798"/>
      <c r="B261" s="970"/>
      <c r="C261" s="969"/>
    </row>
    <row r="262" spans="1:3" s="735" customFormat="1" ht="14.25">
      <c r="A262" s="798"/>
      <c r="B262" s="970"/>
      <c r="C262" s="969"/>
    </row>
    <row r="263" spans="1:3" s="735" customFormat="1" ht="14.25">
      <c r="A263" s="798"/>
      <c r="B263" s="970"/>
      <c r="C263" s="969"/>
    </row>
    <row r="264" spans="1:3" s="735" customFormat="1" ht="14.25">
      <c r="A264" s="798"/>
      <c r="B264" s="970"/>
      <c r="C264" s="969"/>
    </row>
    <row r="265" spans="1:3" s="735" customFormat="1" ht="14.25">
      <c r="A265" s="798"/>
      <c r="B265" s="970"/>
      <c r="C265" s="969"/>
    </row>
    <row r="266" spans="1:3" s="735" customFormat="1" ht="14.25">
      <c r="A266" s="798"/>
      <c r="B266" s="970"/>
      <c r="C266" s="969"/>
    </row>
    <row r="267" spans="1:3" s="735" customFormat="1" ht="14.25">
      <c r="A267" s="798"/>
      <c r="B267" s="970"/>
      <c r="C267" s="969"/>
    </row>
    <row r="268" spans="1:3" s="735" customFormat="1" ht="14.25">
      <c r="A268" s="798"/>
      <c r="B268" s="970"/>
      <c r="C268" s="969"/>
    </row>
    <row r="269" spans="1:3" s="735" customFormat="1" ht="14.25">
      <c r="A269" s="798"/>
      <c r="B269" s="970"/>
      <c r="C269" s="969"/>
    </row>
    <row r="270" spans="1:3" s="735" customFormat="1" ht="14.25">
      <c r="A270" s="798"/>
      <c r="B270" s="970"/>
      <c r="C270" s="969"/>
    </row>
    <row r="271" spans="1:3" s="735" customFormat="1" ht="14.25">
      <c r="A271" s="798"/>
      <c r="B271" s="970"/>
      <c r="C271" s="969"/>
    </row>
    <row r="272" spans="1:3" s="735" customFormat="1" ht="14.25">
      <c r="A272" s="798"/>
      <c r="B272" s="970"/>
      <c r="C272" s="969"/>
    </row>
    <row r="273" spans="1:3" s="735" customFormat="1" ht="14.25">
      <c r="A273" s="798"/>
      <c r="B273" s="970"/>
      <c r="C273" s="969"/>
    </row>
    <row r="274" spans="1:3" s="735" customFormat="1" ht="14.25">
      <c r="A274" s="798"/>
      <c r="B274" s="970"/>
      <c r="C274" s="969"/>
    </row>
    <row r="275" spans="1:3" s="735" customFormat="1" ht="14.25">
      <c r="A275" s="798"/>
      <c r="B275" s="970"/>
      <c r="C275" s="969"/>
    </row>
    <row r="276" spans="1:3" s="735" customFormat="1" ht="14.25">
      <c r="A276" s="798"/>
      <c r="B276" s="970"/>
      <c r="C276" s="969"/>
    </row>
    <row r="277" spans="1:3" s="735" customFormat="1" ht="14.25">
      <c r="A277" s="798"/>
      <c r="B277" s="970"/>
      <c r="C277" s="969"/>
    </row>
    <row r="278" spans="1:3" ht="9" customHeight="1"/>
    <row r="279" spans="1:3" ht="9" customHeight="1"/>
    <row r="283" spans="1:3" ht="9.75" customHeight="1"/>
    <row r="285" spans="1:3" ht="8.25" customHeight="1"/>
    <row r="286" spans="1:3" ht="16.5" customHeight="1"/>
    <row r="287" spans="1:3" ht="16.5" customHeight="1"/>
    <row r="289" spans="1:3" ht="9.75" customHeight="1"/>
    <row r="290" spans="1:3" ht="9.75" customHeight="1"/>
    <row r="291" spans="1:3" ht="9.75" customHeight="1"/>
    <row r="299" spans="1:3" ht="10.5" customHeight="1"/>
    <row r="301" spans="1:3" ht="6" customHeight="1"/>
    <row r="302" spans="1:3" s="735" customFormat="1" ht="14.25">
      <c r="A302" s="798"/>
      <c r="B302" s="970"/>
      <c r="C302" s="969"/>
    </row>
    <row r="303" spans="1:3" s="971" customFormat="1" ht="12.75">
      <c r="A303" s="798"/>
      <c r="B303" s="973"/>
      <c r="C303" s="972"/>
    </row>
    <row r="304" spans="1:3" s="735" customFormat="1" ht="14.25">
      <c r="A304" s="798"/>
      <c r="B304" s="970"/>
      <c r="C304" s="969"/>
    </row>
    <row r="305" spans="1:3" s="735" customFormat="1" ht="14.25">
      <c r="A305" s="798"/>
      <c r="B305" s="970"/>
      <c r="C305" s="969"/>
    </row>
    <row r="306" spans="1:3" s="735" customFormat="1" ht="14.25">
      <c r="A306" s="798"/>
      <c r="B306" s="970"/>
      <c r="C306" s="969"/>
    </row>
    <row r="307" spans="1:3" s="735" customFormat="1" ht="14.25">
      <c r="A307" s="798"/>
      <c r="B307" s="970"/>
      <c r="C307" s="969"/>
    </row>
    <row r="308" spans="1:3" s="735" customFormat="1" ht="14.25">
      <c r="A308" s="798"/>
      <c r="B308" s="970"/>
      <c r="C308" s="969"/>
    </row>
    <row r="309" spans="1:3" s="735" customFormat="1" ht="14.25">
      <c r="A309" s="798"/>
      <c r="B309" s="970"/>
      <c r="C309" s="969"/>
    </row>
    <row r="310" spans="1:3" s="735" customFormat="1" ht="14.25">
      <c r="A310" s="798"/>
      <c r="B310" s="970"/>
      <c r="C310" s="969"/>
    </row>
    <row r="311" spans="1:3" s="735" customFormat="1" ht="14.25">
      <c r="A311" s="798"/>
      <c r="B311" s="970"/>
      <c r="C311" s="969"/>
    </row>
    <row r="312" spans="1:3" s="735" customFormat="1" ht="14.25">
      <c r="A312" s="798"/>
      <c r="B312" s="970"/>
      <c r="C312" s="969"/>
    </row>
    <row r="313" spans="1:3" s="735" customFormat="1" ht="14.25">
      <c r="A313" s="798"/>
      <c r="B313" s="970"/>
      <c r="C313" s="969"/>
    </row>
    <row r="314" spans="1:3" s="735" customFormat="1" ht="14.25">
      <c r="A314" s="798"/>
      <c r="B314" s="970"/>
      <c r="C314" s="969"/>
    </row>
    <row r="315" spans="1:3" s="735" customFormat="1" ht="14.25">
      <c r="A315" s="798"/>
      <c r="B315" s="970"/>
      <c r="C315" s="969"/>
    </row>
    <row r="316" spans="1:3" s="735" customFormat="1" ht="14.25">
      <c r="A316" s="798"/>
      <c r="B316" s="970"/>
      <c r="C316" s="969"/>
    </row>
    <row r="317" spans="1:3" s="735" customFormat="1" ht="14.25">
      <c r="A317" s="798"/>
      <c r="B317" s="970"/>
      <c r="C317" s="969"/>
    </row>
    <row r="318" spans="1:3" s="735" customFormat="1" ht="14.25">
      <c r="A318" s="798"/>
      <c r="B318" s="970"/>
      <c r="C318" s="969"/>
    </row>
    <row r="319" spans="1:3" s="735" customFormat="1" ht="14.25">
      <c r="A319" s="798"/>
      <c r="B319" s="970"/>
      <c r="C319" s="969"/>
    </row>
    <row r="320" spans="1:3" s="735" customFormat="1" ht="14.25">
      <c r="A320" s="798"/>
      <c r="B320" s="970"/>
      <c r="C320" s="969"/>
    </row>
    <row r="321" spans="1:3" s="735" customFormat="1" ht="14.25">
      <c r="A321" s="798"/>
      <c r="B321" s="970"/>
      <c r="C321" s="969"/>
    </row>
    <row r="322" spans="1:3" s="735" customFormat="1" ht="14.25">
      <c r="A322" s="798"/>
      <c r="B322" s="970"/>
      <c r="C322" s="969"/>
    </row>
    <row r="323" spans="1:3" s="735" customFormat="1" ht="14.25">
      <c r="A323" s="798"/>
      <c r="B323" s="970"/>
      <c r="C323" s="969"/>
    </row>
    <row r="324" spans="1:3" s="735" customFormat="1" ht="14.25">
      <c r="A324" s="798"/>
      <c r="B324" s="970"/>
      <c r="C324" s="969"/>
    </row>
    <row r="325" spans="1:3" s="735" customFormat="1" ht="14.25">
      <c r="A325" s="798"/>
      <c r="B325" s="970"/>
      <c r="C325" s="969"/>
    </row>
    <row r="326" spans="1:3" s="735" customFormat="1" ht="14.25">
      <c r="A326" s="798"/>
      <c r="B326" s="970"/>
      <c r="C326" s="969"/>
    </row>
    <row r="327" spans="1:3" s="735" customFormat="1" ht="14.25">
      <c r="A327" s="798"/>
      <c r="B327" s="970"/>
      <c r="C327" s="969"/>
    </row>
    <row r="328" spans="1:3" s="735" customFormat="1" ht="14.25">
      <c r="A328" s="798"/>
      <c r="B328" s="970"/>
      <c r="C328" s="969"/>
    </row>
    <row r="329" spans="1:3" s="735" customFormat="1" ht="14.25">
      <c r="A329" s="798"/>
      <c r="B329" s="970"/>
      <c r="C329" s="969"/>
    </row>
    <row r="330" spans="1:3" s="735" customFormat="1" ht="14.25">
      <c r="A330" s="798"/>
      <c r="B330" s="970"/>
      <c r="C330" s="969"/>
    </row>
    <row r="332" spans="1:3" ht="9" customHeight="1"/>
    <row r="333" spans="1:3" ht="9" customHeight="1"/>
    <row r="337" ht="9.75" customHeight="1"/>
    <row r="339" ht="8.25" customHeight="1"/>
    <row r="340" ht="16.5" customHeight="1"/>
    <row r="341" ht="16.5" customHeight="1"/>
    <row r="343" ht="9.75" customHeight="1"/>
    <row r="344" ht="9.75" customHeight="1"/>
    <row r="345" ht="10.5" customHeight="1"/>
    <row r="346" ht="9.75" customHeight="1"/>
    <row r="354" spans="1:3" ht="10.5" customHeight="1"/>
    <row r="356" spans="1:3" ht="6" customHeight="1"/>
    <row r="357" spans="1:3" s="735" customFormat="1" ht="14.25">
      <c r="A357" s="798"/>
      <c r="B357" s="970"/>
      <c r="C357" s="969"/>
    </row>
    <row r="358" spans="1:3" s="971" customFormat="1" ht="12.75">
      <c r="A358" s="798"/>
      <c r="B358" s="973"/>
      <c r="C358" s="972"/>
    </row>
    <row r="359" spans="1:3" s="735" customFormat="1" ht="14.25">
      <c r="A359" s="798"/>
      <c r="B359" s="970"/>
      <c r="C359" s="969"/>
    </row>
    <row r="360" spans="1:3" s="735" customFormat="1" ht="14.25">
      <c r="A360" s="798"/>
      <c r="B360" s="970"/>
      <c r="C360" s="969"/>
    </row>
    <row r="361" spans="1:3" s="735" customFormat="1" ht="14.25">
      <c r="A361" s="798"/>
      <c r="B361" s="970"/>
      <c r="C361" s="969"/>
    </row>
    <row r="362" spans="1:3" s="735" customFormat="1" ht="14.25">
      <c r="A362" s="798"/>
      <c r="B362" s="970"/>
      <c r="C362" s="969"/>
    </row>
    <row r="363" spans="1:3" s="735" customFormat="1" ht="14.25">
      <c r="A363" s="798"/>
      <c r="B363" s="970"/>
      <c r="C363" s="969"/>
    </row>
    <row r="364" spans="1:3" s="735" customFormat="1" ht="14.25">
      <c r="A364" s="798"/>
      <c r="B364" s="970"/>
      <c r="C364" s="969"/>
    </row>
    <row r="365" spans="1:3" s="735" customFormat="1" ht="14.25">
      <c r="A365" s="798"/>
      <c r="B365" s="970"/>
      <c r="C365" s="969"/>
    </row>
    <row r="366" spans="1:3" s="735" customFormat="1" ht="14.25">
      <c r="A366" s="798"/>
      <c r="B366" s="970"/>
      <c r="C366" s="969"/>
    </row>
    <row r="367" spans="1:3" s="735" customFormat="1" ht="14.25">
      <c r="A367" s="798"/>
      <c r="B367" s="970"/>
      <c r="C367" s="969"/>
    </row>
    <row r="368" spans="1:3" s="735" customFormat="1" ht="14.25">
      <c r="A368" s="798"/>
      <c r="B368" s="970"/>
      <c r="C368" s="969"/>
    </row>
    <row r="369" spans="1:3" s="735" customFormat="1" ht="14.25">
      <c r="A369" s="798"/>
      <c r="B369" s="970"/>
      <c r="C369" s="969"/>
    </row>
    <row r="370" spans="1:3" s="735" customFormat="1" ht="14.25">
      <c r="A370" s="798"/>
      <c r="B370" s="970"/>
      <c r="C370" s="969"/>
    </row>
    <row r="371" spans="1:3" s="735" customFormat="1" ht="14.25">
      <c r="A371" s="798"/>
      <c r="B371" s="970"/>
      <c r="C371" s="969"/>
    </row>
    <row r="372" spans="1:3" s="735" customFormat="1" ht="14.25">
      <c r="A372" s="798"/>
      <c r="B372" s="970"/>
      <c r="C372" s="969"/>
    </row>
    <row r="373" spans="1:3" s="735" customFormat="1" ht="14.25">
      <c r="A373" s="798"/>
      <c r="B373" s="970"/>
      <c r="C373" s="969"/>
    </row>
    <row r="374" spans="1:3" s="735" customFormat="1" ht="14.25">
      <c r="A374" s="798"/>
      <c r="B374" s="970"/>
      <c r="C374" s="969"/>
    </row>
    <row r="375" spans="1:3" s="735" customFormat="1" ht="14.25">
      <c r="A375" s="798"/>
      <c r="B375" s="970"/>
      <c r="C375" s="969"/>
    </row>
    <row r="376" spans="1:3" s="735" customFormat="1" ht="14.25">
      <c r="A376" s="798"/>
      <c r="B376" s="970"/>
      <c r="C376" s="969"/>
    </row>
    <row r="377" spans="1:3" s="735" customFormat="1" ht="14.25">
      <c r="A377" s="798"/>
      <c r="B377" s="970"/>
      <c r="C377" s="969"/>
    </row>
    <row r="378" spans="1:3" s="735" customFormat="1" ht="14.25">
      <c r="A378" s="798"/>
      <c r="B378" s="970"/>
      <c r="C378" s="969"/>
    </row>
    <row r="379" spans="1:3" s="735" customFormat="1" ht="14.25">
      <c r="A379" s="798"/>
      <c r="B379" s="970"/>
      <c r="C379" s="969"/>
    </row>
    <row r="380" spans="1:3" s="735" customFormat="1" ht="14.25">
      <c r="A380" s="798"/>
      <c r="B380" s="970"/>
      <c r="C380" s="969"/>
    </row>
    <row r="381" spans="1:3" s="735" customFormat="1" ht="14.25">
      <c r="A381" s="798"/>
      <c r="B381" s="970"/>
      <c r="C381" s="969"/>
    </row>
    <row r="382" spans="1:3" s="735" customFormat="1" ht="14.25">
      <c r="A382" s="798"/>
      <c r="B382" s="970"/>
      <c r="C382" s="969"/>
    </row>
    <row r="383" spans="1:3" s="735" customFormat="1" ht="14.25">
      <c r="A383" s="798"/>
      <c r="B383" s="970"/>
      <c r="C383" s="969"/>
    </row>
    <row r="384" spans="1:3" s="735" customFormat="1" ht="14.25">
      <c r="A384" s="798"/>
      <c r="B384" s="970"/>
      <c r="C384" s="969"/>
    </row>
    <row r="385" spans="1:3" s="735" customFormat="1" ht="14.25">
      <c r="A385" s="798"/>
      <c r="B385" s="970"/>
      <c r="C385" s="969"/>
    </row>
    <row r="386" spans="1:3" s="735" customFormat="1" ht="14.25">
      <c r="A386" s="798"/>
      <c r="B386" s="970"/>
      <c r="C386" s="969"/>
    </row>
    <row r="387" spans="1:3" ht="9" customHeight="1"/>
    <row r="388" spans="1:3" ht="9" customHeight="1"/>
    <row r="392" spans="1:3" ht="9.75" customHeight="1"/>
    <row r="394" spans="1:3" ht="8.25" customHeight="1"/>
    <row r="395" spans="1:3" ht="16.5" customHeight="1"/>
    <row r="396" spans="1:3" ht="16.5" customHeight="1"/>
    <row r="398" spans="1:3" ht="9.75" customHeight="1"/>
    <row r="399" spans="1:3" ht="9.75" customHeight="1"/>
    <row r="400" spans="1:3" ht="9.75" customHeight="1"/>
    <row r="401" spans="1:3" ht="9.75" customHeight="1"/>
    <row r="408" spans="1:3" ht="10.5" customHeight="1"/>
    <row r="410" spans="1:3" ht="6" customHeight="1"/>
    <row r="411" spans="1:3" s="735" customFormat="1" ht="14.25">
      <c r="A411" s="798"/>
      <c r="B411" s="970"/>
      <c r="C411" s="969"/>
    </row>
    <row r="412" spans="1:3" s="735" customFormat="1" ht="14.25">
      <c r="A412" s="798"/>
      <c r="B412" s="970"/>
      <c r="C412" s="969"/>
    </row>
    <row r="413" spans="1:3" s="735" customFormat="1" ht="14.25">
      <c r="A413" s="798"/>
      <c r="B413" s="970"/>
      <c r="C413" s="969"/>
    </row>
    <row r="414" spans="1:3" s="735" customFormat="1" ht="14.25">
      <c r="A414" s="798"/>
      <c r="B414" s="970"/>
      <c r="C414" s="969"/>
    </row>
    <row r="415" spans="1:3" s="735" customFormat="1" ht="14.25">
      <c r="A415" s="798"/>
      <c r="B415" s="970"/>
      <c r="C415" s="969"/>
    </row>
    <row r="416" spans="1:3" s="735" customFormat="1" ht="14.25">
      <c r="A416" s="798"/>
      <c r="B416" s="970"/>
      <c r="C416" s="969"/>
    </row>
    <row r="417" spans="1:3" s="735" customFormat="1" ht="14.25">
      <c r="A417" s="798"/>
      <c r="B417" s="970"/>
      <c r="C417" s="969"/>
    </row>
    <row r="418" spans="1:3" s="735" customFormat="1" ht="14.25">
      <c r="A418" s="798"/>
      <c r="B418" s="970"/>
      <c r="C418" s="969"/>
    </row>
    <row r="419" spans="1:3" s="735" customFormat="1" ht="14.25">
      <c r="A419" s="798"/>
      <c r="B419" s="970"/>
      <c r="C419" s="969"/>
    </row>
    <row r="420" spans="1:3" s="735" customFormat="1" ht="14.25">
      <c r="A420" s="798"/>
      <c r="B420" s="970"/>
      <c r="C420" s="969"/>
    </row>
    <row r="421" spans="1:3" s="735" customFormat="1" ht="14.25">
      <c r="A421" s="798"/>
      <c r="B421" s="970"/>
      <c r="C421" s="969"/>
    </row>
    <row r="422" spans="1:3" s="735" customFormat="1" ht="14.25">
      <c r="A422" s="798"/>
      <c r="B422" s="970"/>
      <c r="C422" s="969"/>
    </row>
    <row r="423" spans="1:3" s="735" customFormat="1" ht="14.25">
      <c r="A423" s="798"/>
      <c r="B423" s="970"/>
      <c r="C423" s="969"/>
    </row>
    <row r="424" spans="1:3" s="735" customFormat="1" ht="14.25">
      <c r="A424" s="798"/>
      <c r="B424" s="970"/>
      <c r="C424" s="969"/>
    </row>
    <row r="425" spans="1:3" s="735" customFormat="1" ht="14.25">
      <c r="A425" s="798"/>
      <c r="B425" s="970"/>
      <c r="C425" s="969"/>
    </row>
    <row r="426" spans="1:3" s="735" customFormat="1" ht="14.25">
      <c r="A426" s="798"/>
      <c r="B426" s="970"/>
      <c r="C426" s="969"/>
    </row>
    <row r="427" spans="1:3" s="735" customFormat="1" ht="14.25">
      <c r="A427" s="798"/>
      <c r="B427" s="970"/>
      <c r="C427" s="969"/>
    </row>
    <row r="428" spans="1:3" s="735" customFormat="1" ht="14.25">
      <c r="A428" s="798"/>
      <c r="B428" s="970"/>
      <c r="C428" s="969"/>
    </row>
    <row r="429" spans="1:3" s="735" customFormat="1" ht="14.25">
      <c r="A429" s="798"/>
      <c r="B429" s="970"/>
      <c r="C429" s="969"/>
    </row>
    <row r="430" spans="1:3" s="735" customFormat="1" ht="14.25">
      <c r="A430" s="798"/>
      <c r="B430" s="970"/>
      <c r="C430" s="969"/>
    </row>
    <row r="431" spans="1:3" s="735" customFormat="1" ht="14.25">
      <c r="A431" s="798"/>
      <c r="B431" s="970"/>
      <c r="C431" s="969"/>
    </row>
    <row r="432" spans="1:3" s="735" customFormat="1" ht="14.25">
      <c r="A432" s="798"/>
      <c r="B432" s="970"/>
      <c r="C432" s="969"/>
    </row>
    <row r="433" spans="1:3" s="735" customFormat="1" ht="14.25">
      <c r="A433" s="798"/>
      <c r="B433" s="970"/>
      <c r="C433" s="969"/>
    </row>
    <row r="434" spans="1:3" s="735" customFormat="1" ht="14.25">
      <c r="A434" s="798"/>
      <c r="B434" s="970"/>
      <c r="C434" s="969"/>
    </row>
    <row r="435" spans="1:3" s="735" customFormat="1" ht="14.25">
      <c r="A435" s="798"/>
      <c r="B435" s="970"/>
      <c r="C435" s="969"/>
    </row>
    <row r="436" spans="1:3" s="735" customFormat="1" ht="14.25">
      <c r="A436" s="798"/>
      <c r="B436" s="970"/>
      <c r="C436" s="969"/>
    </row>
    <row r="437" spans="1:3" s="735" customFormat="1" ht="14.25">
      <c r="A437" s="798"/>
      <c r="B437" s="970"/>
      <c r="C437" s="969"/>
    </row>
    <row r="438" spans="1:3" s="735" customFormat="1" ht="14.25">
      <c r="A438" s="798"/>
      <c r="B438" s="970"/>
      <c r="C438" s="969"/>
    </row>
    <row r="439" spans="1:3" s="735" customFormat="1" ht="14.25">
      <c r="A439" s="798"/>
      <c r="B439" s="970"/>
      <c r="C439" s="969"/>
    </row>
    <row r="440" spans="1:3" s="735" customFormat="1" ht="9" customHeight="1">
      <c r="A440" s="798"/>
      <c r="B440" s="970"/>
      <c r="C440" s="969"/>
    </row>
    <row r="442" spans="1:3" ht="8.25" customHeight="1"/>
    <row r="443" spans="1:3" ht="16.5" customHeight="1"/>
  </sheetData>
  <sheetProtection formatColumns="0" formatRows="0" insertHyperlinks="0"/>
  <mergeCells count="2">
    <mergeCell ref="E41:H41"/>
    <mergeCell ref="E42:H42"/>
  </mergeCells>
  <conditionalFormatting sqref="E10:H14">
    <cfRule type="cellIs" priority="1" stopIfTrue="1" operator="between">
      <formula>-1000000000000</formula>
      <formula>1000000000000</formula>
    </cfRule>
    <cfRule type="cellIs" priority="2" stopIfTrue="1" operator="equal">
      <formula>"M"</formula>
    </cfRule>
    <cfRule type="cellIs" priority="3" stopIfTrue="1" operator="equal">
      <formula>"L"</formula>
    </cfRule>
  </conditionalFormatting>
  <conditionalFormatting sqref="E41">
    <cfRule type="expression" dxfId="23" priority="4" stopIfTrue="1">
      <formula>(COUNTA(E10:H14,E18:H18,E20:H26,E31:H32,E35:H35)/64)*100&lt;&gt;100</formula>
    </cfRule>
  </conditionalFormatting>
  <conditionalFormatting sqref="F41:H41">
    <cfRule type="expression" dxfId="22" priority="5" stopIfTrue="1">
      <formula>(COUNTA(F10:I14,F18:I18,F20:H26,F31:I32,F35:I35)/64)*100&lt;&gt;100</formula>
    </cfRule>
  </conditionalFormatting>
  <dataValidations count="1">
    <dataValidation type="list" errorStyle="warning" allowBlank="1" showInputMessage="1" showErrorMessage="1" errorTitle="Please select from the list only" error="Please select one option from the drop-down list only!" promptTitle="Please indicate status of data:" prompt="Please select one option from the drop-down list!" sqref="E8:H8 E16:H16">
      <formula1>$K$1:$K$3</formula1>
    </dataValidation>
  </dataValidations>
  <hyperlinks>
    <hyperlink ref="J1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9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1">
    <tabColor rgb="FF00FF00"/>
    <pageSetUpPr fitToPage="1"/>
  </sheetPr>
  <dimension ref="A1:Q68"/>
  <sheetViews>
    <sheetView showGridLines="0" defaultGridColor="0" topLeftCell="B1" colorId="22" zoomScale="80" zoomScaleNormal="80" zoomScaleSheetLayoutView="80" workbookViewId="0">
      <pane xSplit="2" ySplit="7" topLeftCell="D8" activePane="bottomRight" state="frozen"/>
      <selection activeCell="B1" sqref="B1"/>
      <selection pane="topRight" activeCell="D1" sqref="D1"/>
      <selection pane="bottomLeft" activeCell="B8" sqref="B8"/>
      <selection pane="bottomRight" activeCell="G5" sqref="G5"/>
    </sheetView>
  </sheetViews>
  <sheetFormatPr defaultColWidth="9.77734375" defaultRowHeight="15"/>
  <cols>
    <col min="1" max="1" width="11.21875" style="20" hidden="1" customWidth="1"/>
    <col min="2" max="2" width="5.77734375" style="248" customWidth="1"/>
    <col min="3" max="3" width="45" style="25" customWidth="1"/>
    <col min="4" max="7" width="12.77734375" style="10" customWidth="1"/>
    <col min="8" max="8" width="75.109375" style="10" bestFit="1" customWidth="1"/>
    <col min="9" max="9" width="5.33203125" style="10" customWidth="1"/>
    <col min="10" max="10" width="1" style="10" customWidth="1"/>
    <col min="11" max="11" width="2.5546875" style="10" customWidth="1"/>
    <col min="12" max="12" width="9.77734375" style="10"/>
    <col min="13" max="13" width="13.109375" style="10" customWidth="1"/>
    <col min="14" max="14" width="9.33203125" style="10" customWidth="1"/>
    <col min="15" max="16384" width="9.77734375" style="10"/>
  </cols>
  <sheetData>
    <row r="1" spans="1:17" ht="18">
      <c r="A1" s="329"/>
      <c r="B1" s="330"/>
      <c r="C1" s="338" t="s">
        <v>578</v>
      </c>
      <c r="D1" s="266"/>
      <c r="E1" s="328"/>
      <c r="F1" s="328"/>
      <c r="G1" s="328"/>
      <c r="K1" s="262" t="s">
        <v>581</v>
      </c>
      <c r="L1" s="1118" t="s">
        <v>900</v>
      </c>
      <c r="M1" s="262">
        <v>3</v>
      </c>
      <c r="N1" s="262">
        <v>4</v>
      </c>
      <c r="O1" s="262">
        <v>5</v>
      </c>
      <c r="P1" s="262">
        <v>6</v>
      </c>
      <c r="Q1" s="262">
        <v>7</v>
      </c>
    </row>
    <row r="2" spans="1:17" ht="11.25" customHeight="1" thickBot="1">
      <c r="A2" s="329"/>
      <c r="B2" s="330"/>
      <c r="C2" s="340"/>
      <c r="D2" s="341"/>
      <c r="E2" s="328"/>
      <c r="F2" s="328"/>
      <c r="G2" s="328"/>
      <c r="J2" s="13"/>
      <c r="K2" s="262" t="s">
        <v>582</v>
      </c>
      <c r="L2" s="328"/>
    </row>
    <row r="3" spans="1:17" ht="16.5" thickTop="1">
      <c r="A3" s="331"/>
      <c r="B3" s="332"/>
      <c r="C3" s="342"/>
      <c r="D3" s="343"/>
      <c r="E3" s="344"/>
      <c r="F3" s="344"/>
      <c r="G3" s="344"/>
      <c r="H3" s="40"/>
      <c r="I3" s="41"/>
      <c r="J3" s="13"/>
      <c r="K3" s="262" t="s">
        <v>603</v>
      </c>
      <c r="L3" s="328"/>
    </row>
    <row r="4" spans="1:17" ht="15.75">
      <c r="A4" s="277"/>
      <c r="B4" s="333"/>
      <c r="C4" s="267" t="str">
        <f>'Titulní stránka'!E13</f>
        <v>Členská země: Česká republika</v>
      </c>
      <c r="D4" s="600" t="s">
        <v>554</v>
      </c>
      <c r="E4" s="601"/>
      <c r="F4" s="601"/>
      <c r="G4" s="601"/>
      <c r="H4" s="42"/>
      <c r="I4" s="44"/>
      <c r="K4" s="262" t="s">
        <v>583</v>
      </c>
      <c r="L4" s="328"/>
      <c r="N4" s="13"/>
    </row>
    <row r="5" spans="1:17" ht="15.75">
      <c r="A5" s="277"/>
      <c r="B5" s="278"/>
      <c r="C5" s="22" t="s">
        <v>555</v>
      </c>
      <c r="D5" s="710">
        <f>'Table 1'!E5</f>
        <v>2021</v>
      </c>
      <c r="E5" s="710">
        <f>'Table 1'!F5</f>
        <v>2022</v>
      </c>
      <c r="F5" s="710">
        <f>'Table 1'!G5</f>
        <v>2023</v>
      </c>
      <c r="G5" s="710">
        <f>'Table 1'!H5</f>
        <v>2024</v>
      </c>
      <c r="H5" s="45"/>
      <c r="I5" s="44"/>
      <c r="N5" s="13"/>
    </row>
    <row r="6" spans="1:17" ht="15.75">
      <c r="A6" s="277"/>
      <c r="B6" s="333"/>
      <c r="C6" s="281" t="str">
        <f>'Titulní stránka'!E14</f>
        <v>Datum: 31/03/2024</v>
      </c>
      <c r="D6" s="349"/>
      <c r="E6" s="349"/>
      <c r="F6" s="349"/>
      <c r="G6" s="593"/>
      <c r="H6" s="48"/>
      <c r="I6" s="44"/>
      <c r="N6" s="13"/>
    </row>
    <row r="7" spans="1:17" ht="10.5" customHeight="1" thickBot="1">
      <c r="A7" s="277"/>
      <c r="B7" s="334"/>
      <c r="C7" s="337"/>
      <c r="D7" s="350"/>
      <c r="E7" s="350"/>
      <c r="F7" s="350"/>
      <c r="G7" s="594"/>
      <c r="H7" s="34"/>
      <c r="I7" s="44"/>
      <c r="N7" s="13"/>
    </row>
    <row r="8" spans="1:17" ht="17.25" thickTop="1" thickBot="1">
      <c r="A8" s="335" t="s">
        <v>73</v>
      </c>
      <c r="B8" s="472"/>
      <c r="C8" s="357" t="s">
        <v>579</v>
      </c>
      <c r="D8" s="93">
        <v>-412004</v>
      </c>
      <c r="E8" s="94">
        <v>-321514</v>
      </c>
      <c r="F8" s="94">
        <v>-283229</v>
      </c>
      <c r="G8" s="595">
        <v>-290417</v>
      </c>
      <c r="H8" s="1"/>
      <c r="I8" s="50"/>
      <c r="N8" s="13"/>
    </row>
    <row r="9" spans="1:17" ht="16.5" thickTop="1">
      <c r="A9" s="335"/>
      <c r="B9" s="472"/>
      <c r="C9" s="358" t="s">
        <v>580</v>
      </c>
      <c r="D9" s="160" t="s">
        <v>581</v>
      </c>
      <c r="E9" s="160" t="s">
        <v>581</v>
      </c>
      <c r="F9" s="160" t="s">
        <v>581</v>
      </c>
      <c r="G9" s="596" t="s">
        <v>581</v>
      </c>
      <c r="H9" s="2"/>
      <c r="I9" s="51"/>
      <c r="N9" s="13"/>
    </row>
    <row r="10" spans="1:17" ht="11.25" customHeight="1">
      <c r="A10" s="335"/>
      <c r="B10" s="472"/>
      <c r="C10" s="179"/>
      <c r="D10" s="139"/>
      <c r="E10" s="5"/>
      <c r="F10" s="5"/>
      <c r="G10" s="5"/>
      <c r="H10" s="140"/>
      <c r="I10" s="51"/>
      <c r="N10" s="13"/>
    </row>
    <row r="11" spans="1:17" ht="15.75">
      <c r="A11" s="335" t="s">
        <v>74</v>
      </c>
      <c r="B11" s="472"/>
      <c r="C11" s="359" t="s">
        <v>584</v>
      </c>
      <c r="D11" s="141">
        <v>36919</v>
      </c>
      <c r="E11" s="141">
        <v>13324</v>
      </c>
      <c r="F11" s="141">
        <v>-8323</v>
      </c>
      <c r="G11" s="141">
        <v>41949</v>
      </c>
      <c r="H11" s="142"/>
      <c r="I11" s="51"/>
      <c r="N11" s="13"/>
    </row>
    <row r="12" spans="1:17" ht="15.75">
      <c r="A12" s="335" t="s">
        <v>75</v>
      </c>
      <c r="B12" s="472"/>
      <c r="C12" s="360" t="s">
        <v>585</v>
      </c>
      <c r="D12" s="141">
        <v>14070</v>
      </c>
      <c r="E12" s="141">
        <v>13399</v>
      </c>
      <c r="F12" s="141">
        <v>11623</v>
      </c>
      <c r="G12" s="141">
        <v>37535</v>
      </c>
      <c r="H12" s="142" t="s">
        <v>11</v>
      </c>
      <c r="I12" s="51"/>
      <c r="N12" s="13"/>
    </row>
    <row r="13" spans="1:17" ht="15.75">
      <c r="A13" s="335" t="s">
        <v>76</v>
      </c>
      <c r="B13" s="472"/>
      <c r="C13" s="361" t="s">
        <v>586</v>
      </c>
      <c r="D13" s="141">
        <v>-1421</v>
      </c>
      <c r="E13" s="141">
        <v>-1480</v>
      </c>
      <c r="F13" s="141">
        <v>-1227</v>
      </c>
      <c r="G13" s="141">
        <v>-1359</v>
      </c>
      <c r="H13" s="142"/>
      <c r="I13" s="51"/>
      <c r="N13" s="13"/>
    </row>
    <row r="14" spans="1:17" ht="15.75">
      <c r="A14" s="335" t="s">
        <v>77</v>
      </c>
      <c r="B14" s="472"/>
      <c r="C14" s="361" t="s">
        <v>587</v>
      </c>
      <c r="D14" s="141">
        <v>244</v>
      </c>
      <c r="E14" s="141">
        <v>274</v>
      </c>
      <c r="F14" s="141">
        <v>285</v>
      </c>
      <c r="G14" s="141">
        <v>143</v>
      </c>
      <c r="H14" s="142"/>
      <c r="I14" s="51"/>
      <c r="N14" s="13"/>
    </row>
    <row r="15" spans="1:17" ht="15.75">
      <c r="A15" s="335" t="s">
        <v>78</v>
      </c>
      <c r="B15" s="472"/>
      <c r="C15" s="362" t="s">
        <v>588</v>
      </c>
      <c r="D15" s="141">
        <v>-54</v>
      </c>
      <c r="E15" s="141">
        <v>-59</v>
      </c>
      <c r="F15" s="141">
        <v>-24</v>
      </c>
      <c r="G15" s="141">
        <v>-263</v>
      </c>
      <c r="H15" s="142"/>
      <c r="I15" s="51"/>
      <c r="N15" s="13"/>
    </row>
    <row r="16" spans="1:17" ht="15.75">
      <c r="A16" s="335" t="s">
        <v>79</v>
      </c>
      <c r="B16" s="472"/>
      <c r="C16" s="261" t="s">
        <v>589</v>
      </c>
      <c r="D16" s="259">
        <v>24080</v>
      </c>
      <c r="E16" s="259">
        <v>1190</v>
      </c>
      <c r="F16" s="259">
        <v>-18980</v>
      </c>
      <c r="G16" s="259">
        <v>5893</v>
      </c>
      <c r="H16" s="142"/>
      <c r="I16" s="51"/>
      <c r="N16" s="13"/>
    </row>
    <row r="17" spans="1:14" ht="16.5" thickBot="1">
      <c r="A17" s="335" t="s">
        <v>80</v>
      </c>
      <c r="B17" s="472"/>
      <c r="C17" s="260" t="s">
        <v>590</v>
      </c>
      <c r="D17" s="259">
        <v>273</v>
      </c>
      <c r="E17" s="259">
        <v>260</v>
      </c>
      <c r="F17" s="259">
        <v>0</v>
      </c>
      <c r="G17" s="259">
        <v>0</v>
      </c>
      <c r="H17" s="142" t="s">
        <v>679</v>
      </c>
      <c r="I17" s="51"/>
      <c r="N17" s="13"/>
    </row>
    <row r="18" spans="1:14" ht="16.5" thickBot="1">
      <c r="A18" s="336" t="s">
        <v>275</v>
      </c>
      <c r="B18" s="472"/>
      <c r="C18" s="260" t="s">
        <v>591</v>
      </c>
      <c r="D18" s="259">
        <v>675</v>
      </c>
      <c r="E18" s="259">
        <v>837</v>
      </c>
      <c r="F18" s="259">
        <v>305</v>
      </c>
      <c r="G18" s="259">
        <v>385</v>
      </c>
      <c r="H18" s="142"/>
      <c r="I18" s="51"/>
      <c r="N18" s="13"/>
    </row>
    <row r="19" spans="1:14" ht="15.75">
      <c r="A19" s="178" t="s">
        <v>81</v>
      </c>
      <c r="B19" s="472"/>
      <c r="C19" s="149" t="s">
        <v>592</v>
      </c>
      <c r="D19" s="585"/>
      <c r="E19" s="585"/>
      <c r="F19" s="585"/>
      <c r="G19" s="585"/>
      <c r="H19" s="584"/>
      <c r="I19" s="51"/>
      <c r="N19" s="13"/>
    </row>
    <row r="20" spans="1:14" ht="15.75">
      <c r="A20" s="178" t="s">
        <v>82</v>
      </c>
      <c r="B20" s="472"/>
      <c r="C20" s="149"/>
      <c r="D20" s="585"/>
      <c r="E20" s="585"/>
      <c r="F20" s="585"/>
      <c r="G20" s="585"/>
      <c r="H20" s="584"/>
      <c r="I20" s="51"/>
      <c r="N20" s="13"/>
    </row>
    <row r="21" spans="1:14" ht="15.75">
      <c r="A21" s="335"/>
      <c r="B21" s="472"/>
      <c r="C21" s="150"/>
      <c r="D21" s="143"/>
      <c r="E21" s="97"/>
      <c r="F21" s="97"/>
      <c r="G21" s="97"/>
      <c r="H21" s="142"/>
      <c r="I21" s="51"/>
      <c r="N21" s="13"/>
    </row>
    <row r="22" spans="1:14" ht="15.75">
      <c r="A22" s="335" t="s">
        <v>83</v>
      </c>
      <c r="B22" s="472"/>
      <c r="C22" s="258" t="s">
        <v>593</v>
      </c>
      <c r="D22" s="259">
        <v>4568</v>
      </c>
      <c r="E22" s="259">
        <v>-7504</v>
      </c>
      <c r="F22" s="259">
        <v>-42647</v>
      </c>
      <c r="G22" s="259">
        <v>-15121</v>
      </c>
      <c r="H22" s="142"/>
      <c r="I22" s="51"/>
      <c r="N22" s="13"/>
    </row>
    <row r="23" spans="1:14" ht="15.75">
      <c r="A23" s="178" t="s">
        <v>84</v>
      </c>
      <c r="B23" s="472"/>
      <c r="C23" s="149" t="s">
        <v>594</v>
      </c>
      <c r="D23" s="585">
        <v>91</v>
      </c>
      <c r="E23" s="585">
        <v>80</v>
      </c>
      <c r="F23" s="585">
        <v>49</v>
      </c>
      <c r="G23" s="585">
        <v>23</v>
      </c>
      <c r="H23" s="584" t="s">
        <v>680</v>
      </c>
      <c r="I23" s="51"/>
      <c r="N23" s="13"/>
    </row>
    <row r="24" spans="1:14" ht="15.75">
      <c r="A24" s="178"/>
      <c r="B24" s="472"/>
      <c r="C24" s="149"/>
      <c r="D24" s="585">
        <v>-1450</v>
      </c>
      <c r="E24" s="585">
        <v>-4427</v>
      </c>
      <c r="F24" s="585">
        <v>-13368</v>
      </c>
      <c r="G24" s="585">
        <v>-2368</v>
      </c>
      <c r="H24" s="606" t="s">
        <v>903</v>
      </c>
      <c r="I24" s="51"/>
      <c r="N24" s="13"/>
    </row>
    <row r="25" spans="1:14" ht="15.75">
      <c r="A25" s="178"/>
      <c r="B25" s="472"/>
      <c r="C25" s="149"/>
      <c r="D25" s="585">
        <v>2303</v>
      </c>
      <c r="E25" s="585">
        <v>2537</v>
      </c>
      <c r="F25" s="585">
        <v>2797</v>
      </c>
      <c r="G25" s="585">
        <v>2896</v>
      </c>
      <c r="H25" s="584" t="s">
        <v>681</v>
      </c>
      <c r="I25" s="51"/>
      <c r="N25" s="13"/>
    </row>
    <row r="26" spans="1:14" ht="15.75">
      <c r="A26" s="178"/>
      <c r="B26" s="472"/>
      <c r="C26" s="149"/>
      <c r="D26" s="585">
        <v>0</v>
      </c>
      <c r="E26" s="585">
        <v>0</v>
      </c>
      <c r="F26" s="585">
        <v>0</v>
      </c>
      <c r="G26" s="585">
        <v>0</v>
      </c>
      <c r="H26" s="584" t="s">
        <v>682</v>
      </c>
      <c r="I26" s="51"/>
      <c r="N26" s="13"/>
    </row>
    <row r="27" spans="1:14" ht="15.75">
      <c r="A27" s="178"/>
      <c r="B27" s="472"/>
      <c r="C27" s="149"/>
      <c r="D27" s="585">
        <v>3</v>
      </c>
      <c r="E27" s="585">
        <v>1</v>
      </c>
      <c r="F27" s="585">
        <v>0</v>
      </c>
      <c r="G27" s="585">
        <v>0</v>
      </c>
      <c r="H27" s="584" t="s">
        <v>683</v>
      </c>
      <c r="I27" s="51"/>
      <c r="N27" s="13"/>
    </row>
    <row r="28" spans="1:14" ht="15.75">
      <c r="A28" s="178"/>
      <c r="B28" s="472"/>
      <c r="C28" s="180"/>
      <c r="D28" s="585">
        <v>0</v>
      </c>
      <c r="E28" s="585">
        <v>0</v>
      </c>
      <c r="F28" s="585">
        <v>0</v>
      </c>
      <c r="G28" s="585">
        <v>0</v>
      </c>
      <c r="H28" s="606" t="s">
        <v>909</v>
      </c>
      <c r="I28" s="51"/>
      <c r="N28" s="13"/>
    </row>
    <row r="29" spans="1:14" ht="15.75">
      <c r="A29" s="178"/>
      <c r="B29" s="472"/>
      <c r="C29" s="180"/>
      <c r="D29" s="585">
        <v>3621</v>
      </c>
      <c r="E29" s="585">
        <v>-5695</v>
      </c>
      <c r="F29" s="585">
        <v>-32125</v>
      </c>
      <c r="G29" s="585">
        <v>-15672</v>
      </c>
      <c r="H29" s="584" t="s">
        <v>686</v>
      </c>
      <c r="I29" s="51"/>
      <c r="N29" s="13"/>
    </row>
    <row r="30" spans="1:14" ht="15.75">
      <c r="A30" s="335"/>
      <c r="B30" s="472"/>
      <c r="C30" s="181"/>
      <c r="D30" s="143"/>
      <c r="E30" s="97"/>
      <c r="F30" s="97"/>
      <c r="G30" s="97"/>
      <c r="H30" s="142"/>
      <c r="I30" s="51"/>
      <c r="N30" s="13"/>
    </row>
    <row r="31" spans="1:14" ht="15.75">
      <c r="A31" s="335" t="s">
        <v>85</v>
      </c>
      <c r="B31" s="472"/>
      <c r="C31" s="359" t="s">
        <v>595</v>
      </c>
      <c r="D31" s="141">
        <v>1345</v>
      </c>
      <c r="E31" s="141">
        <v>-2883</v>
      </c>
      <c r="F31" s="598">
        <v>558</v>
      </c>
      <c r="G31" s="597">
        <v>8732</v>
      </c>
      <c r="H31" s="144"/>
      <c r="I31" s="51"/>
      <c r="N31" s="13"/>
    </row>
    <row r="32" spans="1:14" ht="15.75">
      <c r="A32" s="335"/>
      <c r="B32" s="472"/>
      <c r="C32" s="150"/>
      <c r="D32" s="143"/>
      <c r="E32" s="97"/>
      <c r="F32" s="97"/>
      <c r="G32" s="97"/>
      <c r="H32" s="142"/>
      <c r="I32" s="51"/>
      <c r="N32" s="13"/>
    </row>
    <row r="33" spans="1:14" ht="15.75">
      <c r="A33" s="335" t="s">
        <v>313</v>
      </c>
      <c r="B33" s="472"/>
      <c r="C33" s="258" t="s">
        <v>596</v>
      </c>
      <c r="D33" s="259">
        <v>20489</v>
      </c>
      <c r="E33" s="259">
        <v>76820</v>
      </c>
      <c r="F33" s="259">
        <v>-25545</v>
      </c>
      <c r="G33" s="259">
        <v>16687</v>
      </c>
      <c r="H33" s="142"/>
      <c r="I33" s="51"/>
      <c r="N33" s="13"/>
    </row>
    <row r="34" spans="1:14" ht="15.75">
      <c r="A34" s="178" t="s">
        <v>314</v>
      </c>
      <c r="B34" s="472"/>
      <c r="C34" s="149" t="s">
        <v>594</v>
      </c>
      <c r="D34" s="585">
        <v>0</v>
      </c>
      <c r="E34" s="585">
        <v>0</v>
      </c>
      <c r="F34" s="585">
        <v>0</v>
      </c>
      <c r="G34" s="585">
        <v>0</v>
      </c>
      <c r="H34" s="584"/>
      <c r="I34" s="51"/>
      <c r="N34" s="13"/>
    </row>
    <row r="35" spans="1:14" ht="15.75">
      <c r="A35" s="178" t="s">
        <v>315</v>
      </c>
      <c r="B35" s="472"/>
      <c r="C35" s="149"/>
      <c r="D35" s="585">
        <v>0</v>
      </c>
      <c r="E35" s="585">
        <v>0</v>
      </c>
      <c r="F35" s="585">
        <v>0</v>
      </c>
      <c r="G35" s="585">
        <v>0</v>
      </c>
      <c r="H35" s="584"/>
      <c r="I35" s="51"/>
      <c r="N35" s="13"/>
    </row>
    <row r="36" spans="1:14" ht="15.75">
      <c r="A36" s="335" t="s">
        <v>310</v>
      </c>
      <c r="B36" s="472"/>
      <c r="C36" s="258" t="s">
        <v>597</v>
      </c>
      <c r="D36" s="259">
        <v>-27235</v>
      </c>
      <c r="E36" s="259">
        <v>-48537</v>
      </c>
      <c r="F36" s="259">
        <v>-15980</v>
      </c>
      <c r="G36" s="259">
        <v>-2500</v>
      </c>
      <c r="H36" s="142"/>
      <c r="I36" s="51"/>
      <c r="N36" s="13"/>
    </row>
    <row r="37" spans="1:14" ht="15.75">
      <c r="A37" s="178" t="s">
        <v>311</v>
      </c>
      <c r="B37" s="472"/>
      <c r="C37" s="149" t="s">
        <v>594</v>
      </c>
      <c r="D37" s="585">
        <v>0</v>
      </c>
      <c r="E37" s="585">
        <v>0</v>
      </c>
      <c r="F37" s="585">
        <v>0</v>
      </c>
      <c r="G37" s="585">
        <v>0</v>
      </c>
      <c r="H37" s="584"/>
      <c r="I37" s="51"/>
      <c r="N37" s="13"/>
    </row>
    <row r="38" spans="1:14" ht="15.75">
      <c r="A38" s="178" t="s">
        <v>312</v>
      </c>
      <c r="B38" s="472"/>
      <c r="C38" s="149"/>
      <c r="D38" s="585">
        <v>0</v>
      </c>
      <c r="E38" s="585">
        <v>0</v>
      </c>
      <c r="F38" s="585">
        <v>0</v>
      </c>
      <c r="G38" s="585">
        <v>0</v>
      </c>
      <c r="H38" s="584"/>
      <c r="I38" s="51"/>
      <c r="N38" s="13"/>
    </row>
    <row r="39" spans="1:14" ht="15.75">
      <c r="A39" s="337"/>
      <c r="B39" s="472"/>
      <c r="C39" s="257"/>
      <c r="D39" s="145"/>
      <c r="E39" s="146"/>
      <c r="F39" s="146"/>
      <c r="G39" s="146"/>
      <c r="H39" s="142"/>
      <c r="I39" s="51"/>
      <c r="N39" s="13"/>
    </row>
    <row r="40" spans="1:14" ht="15.75">
      <c r="A40" s="335" t="s">
        <v>86</v>
      </c>
      <c r="B40" s="472"/>
      <c r="C40" s="258" t="s">
        <v>598</v>
      </c>
      <c r="D40" s="259">
        <v>0</v>
      </c>
      <c r="E40" s="259">
        <v>0</v>
      </c>
      <c r="F40" s="259">
        <v>0</v>
      </c>
      <c r="G40" s="259">
        <v>0</v>
      </c>
      <c r="H40" s="142" t="s">
        <v>684</v>
      </c>
      <c r="I40" s="51"/>
      <c r="N40" s="13"/>
    </row>
    <row r="41" spans="1:14" ht="15.75">
      <c r="A41" s="335" t="s">
        <v>87</v>
      </c>
      <c r="B41" s="472"/>
      <c r="C41" s="258" t="s">
        <v>599</v>
      </c>
      <c r="D41" s="259">
        <v>18796</v>
      </c>
      <c r="E41" s="259">
        <v>9306</v>
      </c>
      <c r="F41" s="259">
        <v>33714</v>
      </c>
      <c r="G41" s="259">
        <v>29417</v>
      </c>
      <c r="H41" s="142"/>
      <c r="I41" s="51"/>
      <c r="N41" s="13"/>
    </row>
    <row r="42" spans="1:14" ht="15.75">
      <c r="A42" s="178" t="s">
        <v>88</v>
      </c>
      <c r="B42" s="472"/>
      <c r="C42" s="149" t="s">
        <v>594</v>
      </c>
      <c r="D42" s="585">
        <v>0</v>
      </c>
      <c r="E42" s="585">
        <v>0</v>
      </c>
      <c r="F42" s="585">
        <v>0</v>
      </c>
      <c r="G42" s="585">
        <v>0</v>
      </c>
      <c r="H42" s="584"/>
      <c r="I42" s="51"/>
      <c r="N42" s="13"/>
    </row>
    <row r="43" spans="1:14" ht="15.75">
      <c r="A43" s="178" t="s">
        <v>89</v>
      </c>
      <c r="B43" s="472"/>
      <c r="C43" s="149"/>
      <c r="D43" s="585">
        <v>0</v>
      </c>
      <c r="E43" s="585">
        <v>0</v>
      </c>
      <c r="F43" s="585">
        <v>0</v>
      </c>
      <c r="G43" s="585">
        <v>0</v>
      </c>
      <c r="H43" s="584"/>
      <c r="I43" s="51"/>
      <c r="N43" s="13"/>
    </row>
    <row r="44" spans="1:14" ht="15.75">
      <c r="A44" s="335"/>
      <c r="B44" s="472"/>
      <c r="C44" s="150"/>
      <c r="D44" s="143"/>
      <c r="E44" s="97"/>
      <c r="F44" s="97"/>
      <c r="G44" s="97"/>
      <c r="H44" s="142"/>
      <c r="I44" s="51"/>
      <c r="N44" s="13"/>
    </row>
    <row r="45" spans="1:14" ht="15.75">
      <c r="A45" s="335" t="s">
        <v>90</v>
      </c>
      <c r="B45" s="472"/>
      <c r="C45" s="258" t="s">
        <v>600</v>
      </c>
      <c r="D45" s="259">
        <v>-1378</v>
      </c>
      <c r="E45" s="259">
        <v>-814</v>
      </c>
      <c r="F45" s="259">
        <v>-4599</v>
      </c>
      <c r="G45" s="259">
        <v>-1101</v>
      </c>
      <c r="H45" s="142"/>
      <c r="I45" s="51"/>
      <c r="N45" s="13"/>
    </row>
    <row r="46" spans="1:14" ht="15.75">
      <c r="A46" s="178" t="s">
        <v>91</v>
      </c>
      <c r="B46" s="472"/>
      <c r="C46" s="149" t="s">
        <v>594</v>
      </c>
      <c r="D46" s="585">
        <v>741</v>
      </c>
      <c r="E46" s="585">
        <v>688</v>
      </c>
      <c r="F46" s="585">
        <v>623</v>
      </c>
      <c r="G46" s="585">
        <v>646</v>
      </c>
      <c r="H46" s="584" t="s">
        <v>685</v>
      </c>
      <c r="I46" s="51"/>
      <c r="N46" s="13"/>
    </row>
    <row r="47" spans="1:14" ht="15.75">
      <c r="A47" s="178" t="s">
        <v>92</v>
      </c>
      <c r="B47" s="472"/>
      <c r="C47" s="149"/>
      <c r="D47" s="585">
        <v>-2005</v>
      </c>
      <c r="E47" s="585">
        <v>-1738</v>
      </c>
      <c r="F47" s="585">
        <v>-2560</v>
      </c>
      <c r="G47" s="585">
        <v>-3036</v>
      </c>
      <c r="H47" s="606" t="s">
        <v>689</v>
      </c>
      <c r="I47" s="51"/>
      <c r="N47" s="13"/>
    </row>
    <row r="48" spans="1:14" ht="15.75">
      <c r="A48" s="178" t="s">
        <v>93</v>
      </c>
      <c r="B48" s="472"/>
      <c r="C48" s="149"/>
      <c r="D48" s="585">
        <v>-7</v>
      </c>
      <c r="E48" s="585">
        <v>-744</v>
      </c>
      <c r="F48" s="585">
        <v>-2077</v>
      </c>
      <c r="G48" s="585">
        <v>-249</v>
      </c>
      <c r="H48" s="584"/>
      <c r="I48" s="51"/>
      <c r="N48" s="13"/>
    </row>
    <row r="49" spans="1:14" ht="15.75">
      <c r="A49" s="178" t="s">
        <v>94</v>
      </c>
      <c r="B49" s="472"/>
      <c r="C49" s="149"/>
      <c r="D49" s="585">
        <v>-107</v>
      </c>
      <c r="E49" s="585">
        <v>980</v>
      </c>
      <c r="F49" s="585">
        <v>-585</v>
      </c>
      <c r="G49" s="585">
        <v>1538</v>
      </c>
      <c r="H49" s="584" t="s">
        <v>687</v>
      </c>
      <c r="I49" s="51"/>
      <c r="N49" s="13"/>
    </row>
    <row r="50" spans="1:14" ht="15.75">
      <c r="A50" s="178" t="s">
        <v>95</v>
      </c>
      <c r="B50" s="472"/>
      <c r="C50" s="149"/>
      <c r="D50" s="585">
        <v>0</v>
      </c>
      <c r="E50" s="585">
        <v>0</v>
      </c>
      <c r="F50" s="585">
        <v>0</v>
      </c>
      <c r="G50" s="585">
        <v>0</v>
      </c>
      <c r="H50" s="584" t="s">
        <v>688</v>
      </c>
      <c r="I50" s="51"/>
      <c r="N50" s="13"/>
    </row>
    <row r="51" spans="1:14" ht="16.5" thickBot="1">
      <c r="A51" s="335"/>
      <c r="B51" s="576"/>
      <c r="C51" s="181"/>
      <c r="D51" s="147"/>
      <c r="E51" s="148"/>
      <c r="F51" s="148"/>
      <c r="G51" s="148"/>
      <c r="H51" s="3"/>
      <c r="I51" s="51"/>
      <c r="N51" s="13"/>
    </row>
    <row r="52" spans="1:14" ht="17.25" thickTop="1" thickBot="1">
      <c r="A52" s="335" t="s">
        <v>96</v>
      </c>
      <c r="B52" s="577"/>
      <c r="C52" s="363" t="s">
        <v>601</v>
      </c>
      <c r="D52" s="95">
        <v>-358500</v>
      </c>
      <c r="E52" s="95">
        <v>-281802</v>
      </c>
      <c r="F52" s="95">
        <v>-346051</v>
      </c>
      <c r="G52" s="599">
        <v>-212354</v>
      </c>
      <c r="H52" s="4"/>
      <c r="I52" s="50"/>
      <c r="N52" s="13"/>
    </row>
    <row r="53" spans="1:14" ht="16.5" thickTop="1">
      <c r="A53" s="287"/>
      <c r="B53" s="333"/>
      <c r="C53" s="364" t="s">
        <v>602</v>
      </c>
      <c r="D53" s="20"/>
      <c r="E53" s="20"/>
      <c r="F53" s="20"/>
      <c r="G53" s="30"/>
      <c r="H53" s="20"/>
      <c r="I53" s="51"/>
      <c r="J53" s="13"/>
    </row>
    <row r="54" spans="1:14" ht="9" customHeight="1">
      <c r="A54" s="287"/>
      <c r="B54" s="333"/>
      <c r="C54" s="183"/>
      <c r="D54" s="20"/>
      <c r="E54" s="20"/>
      <c r="F54" s="20"/>
      <c r="G54" s="20"/>
      <c r="H54" s="20"/>
      <c r="I54" s="51"/>
      <c r="J54" s="13"/>
    </row>
    <row r="55" spans="1:14" s="23" customFormat="1" ht="15.75">
      <c r="A55" s="287"/>
      <c r="B55" s="333"/>
      <c r="C55" s="365" t="s">
        <v>604</v>
      </c>
      <c r="D55" s="366"/>
      <c r="E55" s="263"/>
      <c r="F55" s="20"/>
      <c r="G55" s="20"/>
      <c r="H55" s="20"/>
      <c r="I55" s="51"/>
      <c r="J55" s="13"/>
    </row>
    <row r="56" spans="1:14" ht="26.25">
      <c r="A56" s="287"/>
      <c r="B56" s="333"/>
      <c r="C56" s="267" t="s">
        <v>605</v>
      </c>
      <c r="D56" s="263"/>
      <c r="E56" s="263"/>
      <c r="F56" s="20"/>
      <c r="G56" s="174"/>
      <c r="H56" s="20"/>
      <c r="I56" s="51"/>
      <c r="J56" s="13"/>
    </row>
    <row r="57" spans="1:14" ht="12" customHeight="1" thickBot="1">
      <c r="A57" s="184"/>
      <c r="B57" s="249"/>
      <c r="C57" s="185"/>
      <c r="D57" s="52"/>
      <c r="E57" s="52"/>
      <c r="F57" s="52"/>
      <c r="G57" s="52"/>
      <c r="H57" s="52"/>
      <c r="I57" s="53"/>
      <c r="K57" s="13"/>
    </row>
    <row r="58" spans="1:14" ht="16.5" thickTop="1">
      <c r="D58" s="54"/>
    </row>
    <row r="59" spans="1:14">
      <c r="C59" s="55"/>
    </row>
    <row r="60" spans="1:14" ht="34.9" customHeight="1">
      <c r="C60" s="234" t="s">
        <v>576</v>
      </c>
      <c r="D60" s="1137" t="str">
        <f>IF(COUNTA(D8:G8,D11:G18,D22:G22,D31:G31,D33:G33,D36:G36,D40:G41,D45:G45,D52:G52)/68*100=100,"OK - Tabulka 2A je zcela vyplněna","UPOZORNĚNÍ - Tabulka 2A není zcela vyplněna, doplňte hodnoty, L, M nebo 0")</f>
        <v>OK - Tabulka 2A je zcela vyplněna</v>
      </c>
      <c r="E60" s="1137"/>
      <c r="F60" s="1137"/>
      <c r="G60" s="1137"/>
      <c r="H60" s="367"/>
      <c r="I60" s="236"/>
    </row>
    <row r="61" spans="1:14">
      <c r="C61" s="237" t="s">
        <v>577</v>
      </c>
      <c r="D61" s="238"/>
      <c r="E61" s="238"/>
      <c r="F61" s="238"/>
      <c r="G61" s="238"/>
      <c r="H61" s="238"/>
      <c r="I61" s="239"/>
    </row>
    <row r="62" spans="1:14" ht="25.5" customHeight="1">
      <c r="C62" s="368" t="s">
        <v>316</v>
      </c>
      <c r="D62" s="369">
        <f>IF(D52="M",0,D52)-IF(D8="M",0,D8)-IF(D11="M",0,D11)-IF(D22="M",0,D22)-IF(D31="M",0,D31)-IF(D33="M",0,D33)-IF(D36="M",0,D36)-IF(D40="M",0,D40)-IF(D41="M",0,D41)-IF(D45="M",0,D45)</f>
        <v>0</v>
      </c>
      <c r="E62" s="369">
        <f>IF(E52="M",0,E52)-IF(E8="M",0,E8)-IF(E11="M",0,E11)-IF(E22="M",0,E22)-IF(E31="M",0,E31)-IF(E33="M",0,E33)-IF(E36="M",0,E36)-IF(E40="M",0,E40)-IF(E41="M",0,E41)-IF(E45="M",0,E45)</f>
        <v>0</v>
      </c>
      <c r="F62" s="369">
        <f>IF(F52="M",0,F52)-IF(F8="M",0,F8)-IF(F11="M",0,F11)-IF(F22="M",0,F22)-IF(F31="M",0,F31)-IF(F33="M",0,F33)-IF(F36="M",0,F36)-IF(F40="M",0,F40)-IF(F41="M",0,F41)-IF(F45="M",0,F45)</f>
        <v>0</v>
      </c>
      <c r="G62" s="369">
        <f>IF(G52="M",0,G52)-IF(G8="M",0,G8)-IF(G11="M",0,G11)-IF(G22="M",0,G22)-IF(G31="M",0,G31)-IF(G33="M",0,G33)-IF(G36="M",0,G36)-IF(G40="M",0,G40)-IF(G41="M",0,G41)-IF(G45="M",0,G45)</f>
        <v>0</v>
      </c>
      <c r="H62" s="238"/>
      <c r="I62" s="239"/>
    </row>
    <row r="63" spans="1:14" ht="23.25">
      <c r="C63" s="368" t="s">
        <v>16</v>
      </c>
      <c r="D63" s="369">
        <f>IF(D11="M",0,D11)-IF(D12="M",0,D12)-IF(D13="M",0,D13)-IF(D14="M",0,D14)-IF(D15="M",0,D15)-IF(D16="M",0,D16)</f>
        <v>0</v>
      </c>
      <c r="E63" s="369">
        <f>IF(E11="M",0,E11)-IF(E12="M",0,E12)-IF(E13="M",0,E13)-IF(E14="M",0,E14)-IF(E15="M",0,E15)-IF(E16="M",0,E16)</f>
        <v>0</v>
      </c>
      <c r="F63" s="369">
        <f>IF(F11="M",0,F11)-IF(F12="M",0,F12)-IF(F13="M",0,F13)-IF(F14="M",0,F14)-IF(F15="M",0,F15)-IF(F16="M",0,F16)</f>
        <v>0</v>
      </c>
      <c r="G63" s="369">
        <f>IF(G11="M",0,G11)-IF(G12="M",0,G12)-IF(G13="M",0,G13)-IF(G14="M",0,G14)-IF(G15="M",0,G15)-IF(G16="M",0,G16)</f>
        <v>0</v>
      </c>
      <c r="H63" s="238"/>
      <c r="I63" s="239"/>
    </row>
    <row r="64" spans="1:14" ht="23.25">
      <c r="C64" s="368" t="s">
        <v>17</v>
      </c>
      <c r="D64" s="369">
        <f>D45-SUM(D46:D51)</f>
        <v>0</v>
      </c>
      <c r="E64" s="369">
        <f>E45-SUM(E46:E51)</f>
        <v>0</v>
      </c>
      <c r="F64" s="369">
        <f>F45-SUM(F46:F51)</f>
        <v>0</v>
      </c>
      <c r="G64" s="369">
        <f>G45-SUM(G46:G51)</f>
        <v>0</v>
      </c>
      <c r="H64" s="238"/>
      <c r="I64" s="239"/>
    </row>
    <row r="65" spans="1:9" ht="15.75">
      <c r="A65" s="24"/>
      <c r="C65" s="370" t="s">
        <v>606</v>
      </c>
      <c r="D65" s="241"/>
      <c r="E65" s="241"/>
      <c r="F65" s="241"/>
      <c r="G65" s="241"/>
      <c r="H65" s="238"/>
      <c r="I65" s="239"/>
    </row>
    <row r="66" spans="1:9" ht="15.75">
      <c r="A66" s="24"/>
      <c r="C66" s="371" t="s">
        <v>18</v>
      </c>
      <c r="D66" s="244">
        <f>IF('Tabulka 1'!E11="M",0,'Tabulka 1'!E11)-IF('Tabulka 2A'!D52="M",0,'Tabulka 2A'!D52)</f>
        <v>0</v>
      </c>
      <c r="E66" s="244">
        <f>IF('Tabulka 1'!F11="M",0,'Tabulka 1'!F11)-IF('Tabulka 2A'!E52="M",0,'Tabulka 2A'!E52)</f>
        <v>0</v>
      </c>
      <c r="F66" s="244">
        <f>IF('Tabulka 1'!G11="M",0,'Tabulka 1'!G11)-IF('Tabulka 2A'!F52="M",0,'Tabulka 2A'!F52)</f>
        <v>0</v>
      </c>
      <c r="G66" s="244">
        <f>IF('Tabulka 1'!H11="M",0,'Tabulka 1'!H11)-IF('Tabulka 2A'!G52="M",0,'Tabulka 2A'!G52)</f>
        <v>0</v>
      </c>
      <c r="H66" s="372"/>
      <c r="I66" s="373"/>
    </row>
    <row r="67" spans="1:9">
      <c r="A67" s="24"/>
    </row>
    <row r="68" spans="1:9">
      <c r="A68" s="24"/>
    </row>
  </sheetData>
  <sheetProtection formatColumns="0" formatRows="0" insertRows="0" insertHyperlinks="0" deleteRows="0"/>
  <mergeCells count="1">
    <mergeCell ref="D60:G60"/>
  </mergeCells>
  <phoneticPr fontId="35" type="noConversion"/>
  <conditionalFormatting sqref="D60:G60">
    <cfRule type="expression" dxfId="21" priority="38" stopIfTrue="1">
      <formula>COUNTA(D8:G8,D11:G18,D22:G22,D31:G31,D33:G33,D36:G36,D40:G41,D45:G45,D52:G52)/68*100&lt;&gt;100</formula>
    </cfRule>
  </conditionalFormatting>
  <dataValidations disablePrompts="1" count="1">
    <dataValidation type="list" errorStyle="warning" allowBlank="1" showInputMessage="1" showErrorMessage="1" errorTitle="Please select from the list only" error="Please select one option from the drop-down list only!" prompt="Uveďte účetní bázi výchozího salda hospodaření:_x000a_----------------------_x000a_Vyberte z rozevíracího seznamu jednu z možností!_x000a_" sqref="D9:G9">
      <formula1>$K$1:$K$4</formula1>
    </dataValidation>
  </dataValidations>
  <hyperlinks>
    <hyperlink ref="L1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6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P68"/>
  <sheetViews>
    <sheetView showGridLines="0" defaultGridColor="0" topLeftCell="B1" colorId="22" zoomScale="80" zoomScaleNormal="80" zoomScaleSheetLayoutView="80" workbookViewId="0">
      <pane xSplit="2" ySplit="7" topLeftCell="D59" activePane="bottomRight" state="frozen"/>
      <selection activeCell="B1" sqref="B1"/>
      <selection pane="topRight" activeCell="D1" sqref="D1"/>
      <selection pane="bottomLeft" activeCell="B8" sqref="B8"/>
      <selection pane="bottomRight" activeCell="G64" sqref="G64"/>
    </sheetView>
  </sheetViews>
  <sheetFormatPr defaultColWidth="9.77734375" defaultRowHeight="15"/>
  <cols>
    <col min="1" max="1" width="11.21875" style="798" hidden="1" customWidth="1"/>
    <col min="2" max="2" width="5.77734375" style="965" customWidth="1"/>
    <col min="3" max="3" width="64.21875" style="812" customWidth="1"/>
    <col min="4" max="7" width="12.77734375" style="616" customWidth="1"/>
    <col min="8" max="8" width="83.21875" style="616" bestFit="1" customWidth="1"/>
    <col min="9" max="9" width="5.33203125" style="616" customWidth="1"/>
    <col min="10" max="10" width="1" style="616" customWidth="1"/>
    <col min="11" max="11" width="2.5546875" style="616" customWidth="1"/>
    <col min="12" max="12" width="9.77734375" style="616"/>
    <col min="13" max="13" width="9.33203125" style="616" customWidth="1"/>
    <col min="14" max="16384" width="9.77734375" style="616"/>
  </cols>
  <sheetData>
    <row r="1" spans="1:16" ht="18">
      <c r="A1" s="847"/>
      <c r="B1" s="945"/>
      <c r="C1" s="689" t="s">
        <v>850</v>
      </c>
      <c r="D1" s="690"/>
      <c r="E1" s="619"/>
      <c r="F1" s="619"/>
      <c r="G1" s="619"/>
      <c r="K1" s="617" t="s">
        <v>807</v>
      </c>
      <c r="L1" s="1118" t="s">
        <v>901</v>
      </c>
      <c r="M1" s="617">
        <v>4</v>
      </c>
      <c r="N1" s="617">
        <v>5</v>
      </c>
      <c r="O1" s="617">
        <v>6</v>
      </c>
      <c r="P1" s="617">
        <v>7</v>
      </c>
    </row>
    <row r="2" spans="1:16" ht="11.25" customHeight="1" thickBot="1">
      <c r="A2" s="847"/>
      <c r="B2" s="945"/>
      <c r="C2" s="944"/>
      <c r="D2" s="943"/>
      <c r="E2" s="619"/>
      <c r="F2" s="619"/>
      <c r="G2" s="619"/>
      <c r="J2" s="680"/>
      <c r="K2" s="617" t="s">
        <v>808</v>
      </c>
      <c r="L2" s="619"/>
    </row>
    <row r="3" spans="1:16" ht="16.5" thickTop="1">
      <c r="A3" s="846"/>
      <c r="B3" s="946"/>
      <c r="C3" s="695"/>
      <c r="D3" s="696"/>
      <c r="E3" s="697"/>
      <c r="F3" s="697"/>
      <c r="G3" s="697"/>
      <c r="H3" s="698"/>
      <c r="I3" s="699"/>
      <c r="J3" s="680"/>
      <c r="K3" s="617" t="s">
        <v>809</v>
      </c>
      <c r="L3" s="619"/>
    </row>
    <row r="4" spans="1:16" ht="15.75">
      <c r="A4" s="707"/>
      <c r="B4" s="712"/>
      <c r="C4" s="702" t="str">
        <f>'Cover page'!E13</f>
        <v>Member state: Czechia</v>
      </c>
      <c r="D4" s="703"/>
      <c r="E4" s="861"/>
      <c r="F4" s="861" t="s">
        <v>718</v>
      </c>
      <c r="G4" s="861"/>
      <c r="H4" s="947"/>
      <c r="I4" s="948"/>
      <c r="K4" s="617" t="s">
        <v>810</v>
      </c>
      <c r="L4" s="619"/>
      <c r="M4" s="680"/>
    </row>
    <row r="5" spans="1:16" ht="15.75">
      <c r="A5" s="707"/>
      <c r="B5" s="949"/>
      <c r="C5" s="709" t="s">
        <v>719</v>
      </c>
      <c r="D5" s="710">
        <f>'Table 1'!E5</f>
        <v>2021</v>
      </c>
      <c r="E5" s="710">
        <f>'Table 1'!F5</f>
        <v>2022</v>
      </c>
      <c r="F5" s="710">
        <f>'Table 1'!G5</f>
        <v>2023</v>
      </c>
      <c r="G5" s="710">
        <f>'Table 1'!H5</f>
        <v>2024</v>
      </c>
      <c r="H5" s="711"/>
      <c r="I5" s="948"/>
      <c r="M5" s="680"/>
    </row>
    <row r="6" spans="1:16" ht="15.75">
      <c r="A6" s="707"/>
      <c r="B6" s="712"/>
      <c r="C6" s="713" t="str">
        <f>'Cover page'!E14</f>
        <v>Date: 31/03/2024</v>
      </c>
      <c r="D6" s="939"/>
      <c r="E6" s="939"/>
      <c r="F6" s="939"/>
      <c r="G6" s="950"/>
      <c r="H6" s="876"/>
      <c r="I6" s="948"/>
      <c r="M6" s="680"/>
    </row>
    <row r="7" spans="1:16" ht="10.5" customHeight="1" thickBot="1">
      <c r="A7" s="707"/>
      <c r="B7" s="717"/>
      <c r="C7" s="615"/>
      <c r="D7" s="936"/>
      <c r="E7" s="936"/>
      <c r="F7" s="936"/>
      <c r="G7" s="935"/>
      <c r="H7" s="880"/>
      <c r="I7" s="948"/>
      <c r="M7" s="680"/>
    </row>
    <row r="8" spans="1:16" ht="17.25" thickTop="1" thickBot="1">
      <c r="A8" s="721" t="s">
        <v>73</v>
      </c>
      <c r="B8" s="722"/>
      <c r="C8" s="881" t="s">
        <v>851</v>
      </c>
      <c r="D8" s="882">
        <v>-412004</v>
      </c>
      <c r="E8" s="883">
        <v>-321514</v>
      </c>
      <c r="F8" s="883">
        <v>-283229</v>
      </c>
      <c r="G8" s="884">
        <v>-290417</v>
      </c>
      <c r="H8" s="951"/>
      <c r="I8" s="886"/>
      <c r="M8" s="680"/>
    </row>
    <row r="9" spans="1:16" ht="16.5" thickTop="1">
      <c r="A9" s="721"/>
      <c r="B9" s="722"/>
      <c r="C9" s="887" t="s">
        <v>812</v>
      </c>
      <c r="D9" s="888" t="s">
        <v>807</v>
      </c>
      <c r="E9" s="888" t="s">
        <v>807</v>
      </c>
      <c r="F9" s="888" t="s">
        <v>807</v>
      </c>
      <c r="G9" s="888" t="s">
        <v>807</v>
      </c>
      <c r="H9" s="952"/>
      <c r="I9" s="706"/>
      <c r="M9" s="680"/>
    </row>
    <row r="10" spans="1:16" ht="11.25" customHeight="1">
      <c r="A10" s="721"/>
      <c r="B10" s="722"/>
      <c r="C10" s="890"/>
      <c r="D10" s="891"/>
      <c r="E10" s="789"/>
      <c r="F10" s="789"/>
      <c r="G10" s="789"/>
      <c r="H10" s="892"/>
      <c r="I10" s="706"/>
      <c r="M10" s="680"/>
    </row>
    <row r="11" spans="1:16" ht="15.75">
      <c r="A11" s="721" t="s">
        <v>74</v>
      </c>
      <c r="B11" s="722"/>
      <c r="C11" s="893" t="s">
        <v>847</v>
      </c>
      <c r="D11" s="894">
        <v>36919</v>
      </c>
      <c r="E11" s="894">
        <v>13324</v>
      </c>
      <c r="F11" s="894">
        <v>-8323</v>
      </c>
      <c r="G11" s="894">
        <v>41949</v>
      </c>
      <c r="H11" s="1119"/>
      <c r="I11" s="706"/>
      <c r="M11" s="680"/>
    </row>
    <row r="12" spans="1:16" ht="15.75">
      <c r="A12" s="721" t="s">
        <v>75</v>
      </c>
      <c r="B12" s="722"/>
      <c r="C12" s="896" t="s">
        <v>852</v>
      </c>
      <c r="D12" s="894">
        <v>14070</v>
      </c>
      <c r="E12" s="894">
        <v>13399</v>
      </c>
      <c r="F12" s="894">
        <v>11623</v>
      </c>
      <c r="G12" s="894">
        <v>37535</v>
      </c>
      <c r="H12" s="1119" t="s">
        <v>11</v>
      </c>
      <c r="I12" s="706"/>
      <c r="M12" s="680"/>
    </row>
    <row r="13" spans="1:16" ht="15.75">
      <c r="A13" s="721" t="s">
        <v>76</v>
      </c>
      <c r="B13" s="722"/>
      <c r="C13" s="897" t="s">
        <v>853</v>
      </c>
      <c r="D13" s="894">
        <v>-1421</v>
      </c>
      <c r="E13" s="894">
        <v>-1480</v>
      </c>
      <c r="F13" s="894">
        <v>-1227</v>
      </c>
      <c r="G13" s="894">
        <v>-1359</v>
      </c>
      <c r="H13" s="1119"/>
      <c r="I13" s="706"/>
      <c r="M13" s="680"/>
    </row>
    <row r="14" spans="1:16" ht="15.75">
      <c r="A14" s="721" t="s">
        <v>77</v>
      </c>
      <c r="B14" s="722"/>
      <c r="C14" s="897" t="s">
        <v>854</v>
      </c>
      <c r="D14" s="894">
        <v>244</v>
      </c>
      <c r="E14" s="894">
        <v>274</v>
      </c>
      <c r="F14" s="894">
        <v>285</v>
      </c>
      <c r="G14" s="894">
        <v>143</v>
      </c>
      <c r="H14" s="1119"/>
      <c r="I14" s="706"/>
      <c r="M14" s="680"/>
    </row>
    <row r="15" spans="1:16" ht="15.75">
      <c r="A15" s="721" t="s">
        <v>78</v>
      </c>
      <c r="B15" s="722"/>
      <c r="C15" s="898" t="s">
        <v>855</v>
      </c>
      <c r="D15" s="894">
        <v>-54</v>
      </c>
      <c r="E15" s="894">
        <v>-59</v>
      </c>
      <c r="F15" s="894">
        <v>-24</v>
      </c>
      <c r="G15" s="894">
        <v>-263</v>
      </c>
      <c r="H15" s="1119"/>
      <c r="I15" s="706"/>
      <c r="M15" s="680"/>
    </row>
    <row r="16" spans="1:16" ht="15.75">
      <c r="A16" s="721" t="s">
        <v>79</v>
      </c>
      <c r="B16" s="722"/>
      <c r="C16" s="953" t="s">
        <v>817</v>
      </c>
      <c r="D16" s="894">
        <v>24080</v>
      </c>
      <c r="E16" s="894">
        <v>1190</v>
      </c>
      <c r="F16" s="894">
        <v>-18980</v>
      </c>
      <c r="G16" s="894">
        <v>5893</v>
      </c>
      <c r="H16" s="1119"/>
      <c r="I16" s="706"/>
      <c r="M16" s="680"/>
    </row>
    <row r="17" spans="1:13" ht="16.5" thickBot="1">
      <c r="A17" s="721" t="s">
        <v>80</v>
      </c>
      <c r="B17" s="722"/>
      <c r="C17" s="900" t="s">
        <v>819</v>
      </c>
      <c r="D17" s="894">
        <v>273</v>
      </c>
      <c r="E17" s="894">
        <v>260</v>
      </c>
      <c r="F17" s="894">
        <v>0</v>
      </c>
      <c r="G17" s="894">
        <v>0</v>
      </c>
      <c r="H17" s="1119" t="s">
        <v>913</v>
      </c>
      <c r="I17" s="706"/>
      <c r="M17" s="680"/>
    </row>
    <row r="18" spans="1:13" ht="16.5" thickBot="1">
      <c r="A18" s="899" t="s">
        <v>275</v>
      </c>
      <c r="B18" s="722"/>
      <c r="C18" s="900" t="s">
        <v>820</v>
      </c>
      <c r="D18" s="894">
        <v>675</v>
      </c>
      <c r="E18" s="894">
        <v>837</v>
      </c>
      <c r="F18" s="894">
        <v>305</v>
      </c>
      <c r="G18" s="894">
        <v>385</v>
      </c>
      <c r="H18" s="1119"/>
      <c r="I18" s="706"/>
      <c r="M18" s="680"/>
    </row>
    <row r="19" spans="1:13" ht="15.75">
      <c r="A19" s="831" t="s">
        <v>81</v>
      </c>
      <c r="B19" s="722"/>
      <c r="C19" s="954" t="s">
        <v>821</v>
      </c>
      <c r="D19" s="955"/>
      <c r="E19" s="955"/>
      <c r="F19" s="955"/>
      <c r="G19" s="955"/>
      <c r="H19" s="1124"/>
      <c r="I19" s="706"/>
      <c r="M19" s="680"/>
    </row>
    <row r="20" spans="1:13" ht="15.75">
      <c r="A20" s="831" t="s">
        <v>82</v>
      </c>
      <c r="B20" s="722"/>
      <c r="C20" s="954" t="s">
        <v>822</v>
      </c>
      <c r="D20" s="955"/>
      <c r="E20" s="955"/>
      <c r="F20" s="955"/>
      <c r="G20" s="955"/>
      <c r="H20" s="1124"/>
      <c r="I20" s="706"/>
      <c r="M20" s="680"/>
    </row>
    <row r="21" spans="1:13" ht="15.75">
      <c r="A21" s="721"/>
      <c r="B21" s="722"/>
      <c r="C21" s="901"/>
      <c r="D21" s="956"/>
      <c r="E21" s="957"/>
      <c r="F21" s="957"/>
      <c r="G21" s="957"/>
      <c r="H21" s="1119"/>
      <c r="I21" s="706"/>
      <c r="M21" s="680"/>
    </row>
    <row r="22" spans="1:13" ht="15.75">
      <c r="A22" s="721" t="s">
        <v>83</v>
      </c>
      <c r="B22" s="722"/>
      <c r="C22" s="908" t="s">
        <v>823</v>
      </c>
      <c r="D22" s="894">
        <v>4568</v>
      </c>
      <c r="E22" s="894">
        <v>-7504</v>
      </c>
      <c r="F22" s="894">
        <v>-42647</v>
      </c>
      <c r="G22" s="894">
        <v>-15121</v>
      </c>
      <c r="H22" s="1119"/>
      <c r="I22" s="706"/>
      <c r="M22" s="680"/>
    </row>
    <row r="23" spans="1:13" ht="15.75">
      <c r="A23" s="831" t="s">
        <v>84</v>
      </c>
      <c r="B23" s="722"/>
      <c r="C23" s="954" t="s">
        <v>825</v>
      </c>
      <c r="D23" s="955">
        <v>91</v>
      </c>
      <c r="E23" s="955">
        <v>80</v>
      </c>
      <c r="F23" s="955">
        <v>49</v>
      </c>
      <c r="G23" s="955">
        <v>23</v>
      </c>
      <c r="H23" s="1124" t="s">
        <v>856</v>
      </c>
      <c r="I23" s="706"/>
      <c r="M23" s="680"/>
    </row>
    <row r="24" spans="1:13" ht="15.75">
      <c r="A24" s="831"/>
      <c r="B24" s="722"/>
      <c r="C24" s="954" t="s">
        <v>826</v>
      </c>
      <c r="D24" s="955">
        <v>-1450</v>
      </c>
      <c r="E24" s="955">
        <v>-4427</v>
      </c>
      <c r="F24" s="955">
        <v>-13368</v>
      </c>
      <c r="G24" s="955">
        <v>-2368</v>
      </c>
      <c r="H24" s="1124" t="s">
        <v>914</v>
      </c>
      <c r="I24" s="706"/>
      <c r="M24" s="680"/>
    </row>
    <row r="25" spans="1:13" ht="15.75">
      <c r="A25" s="831"/>
      <c r="B25" s="722"/>
      <c r="C25" s="954" t="s">
        <v>836</v>
      </c>
      <c r="D25" s="955">
        <v>2303</v>
      </c>
      <c r="E25" s="955">
        <v>2537</v>
      </c>
      <c r="F25" s="955">
        <v>2797</v>
      </c>
      <c r="G25" s="955">
        <v>2896</v>
      </c>
      <c r="H25" s="1124" t="s">
        <v>857</v>
      </c>
      <c r="I25" s="706"/>
      <c r="M25" s="680"/>
    </row>
    <row r="26" spans="1:13" ht="15.75">
      <c r="A26" s="831"/>
      <c r="B26" s="722"/>
      <c r="C26" s="954" t="s">
        <v>858</v>
      </c>
      <c r="D26" s="955">
        <v>0</v>
      </c>
      <c r="E26" s="955">
        <v>0</v>
      </c>
      <c r="F26" s="955">
        <v>0</v>
      </c>
      <c r="G26" s="955">
        <v>0</v>
      </c>
      <c r="H26" s="1124" t="s">
        <v>915</v>
      </c>
      <c r="I26" s="706"/>
      <c r="M26" s="680"/>
    </row>
    <row r="27" spans="1:13" ht="15.75">
      <c r="A27" s="831"/>
      <c r="B27" s="722"/>
      <c r="C27" s="954" t="s">
        <v>859</v>
      </c>
      <c r="D27" s="955">
        <v>3</v>
      </c>
      <c r="E27" s="955">
        <v>1</v>
      </c>
      <c r="F27" s="955">
        <v>0</v>
      </c>
      <c r="G27" s="955">
        <v>0</v>
      </c>
      <c r="H27" s="1124" t="s">
        <v>860</v>
      </c>
      <c r="I27" s="706"/>
      <c r="M27" s="680"/>
    </row>
    <row r="28" spans="1:13" ht="15.75">
      <c r="A28" s="831"/>
      <c r="B28" s="722"/>
      <c r="C28" s="954" t="s">
        <v>918</v>
      </c>
      <c r="D28" s="955">
        <v>0</v>
      </c>
      <c r="E28" s="955">
        <v>0</v>
      </c>
      <c r="F28" s="955">
        <v>0</v>
      </c>
      <c r="G28" s="955">
        <v>0</v>
      </c>
      <c r="H28" s="1124" t="s">
        <v>916</v>
      </c>
      <c r="I28" s="706"/>
      <c r="M28" s="680"/>
    </row>
    <row r="29" spans="1:13" ht="15.75">
      <c r="A29" s="831"/>
      <c r="B29" s="722"/>
      <c r="C29" s="954" t="s">
        <v>919</v>
      </c>
      <c r="D29" s="955">
        <v>3621</v>
      </c>
      <c r="E29" s="955">
        <v>-5695</v>
      </c>
      <c r="F29" s="955">
        <v>-32125</v>
      </c>
      <c r="G29" s="955">
        <v>-15672</v>
      </c>
      <c r="H29" s="1124" t="s">
        <v>864</v>
      </c>
      <c r="I29" s="706"/>
      <c r="M29" s="680"/>
    </row>
    <row r="30" spans="1:13" ht="15.75">
      <c r="A30" s="721"/>
      <c r="B30" s="722"/>
      <c r="C30" s="865"/>
      <c r="D30" s="956"/>
      <c r="E30" s="957"/>
      <c r="F30" s="957"/>
      <c r="G30" s="957"/>
      <c r="H30" s="1119"/>
      <c r="I30" s="706"/>
      <c r="M30" s="680"/>
    </row>
    <row r="31" spans="1:13" ht="15.75">
      <c r="A31" s="721" t="s">
        <v>85</v>
      </c>
      <c r="B31" s="722"/>
      <c r="C31" s="893" t="s">
        <v>827</v>
      </c>
      <c r="D31" s="894">
        <v>1345</v>
      </c>
      <c r="E31" s="894">
        <v>-2883</v>
      </c>
      <c r="F31" s="894">
        <v>558</v>
      </c>
      <c r="G31" s="894">
        <v>8732</v>
      </c>
      <c r="H31" s="1126"/>
      <c r="I31" s="706"/>
      <c r="M31" s="680"/>
    </row>
    <row r="32" spans="1:13" ht="15.75">
      <c r="A32" s="721"/>
      <c r="B32" s="722"/>
      <c r="C32" s="901"/>
      <c r="D32" s="956"/>
      <c r="E32" s="957"/>
      <c r="F32" s="957"/>
      <c r="G32" s="957"/>
      <c r="H32" s="1119"/>
      <c r="I32" s="706"/>
      <c r="M32" s="680"/>
    </row>
    <row r="33" spans="1:13" ht="15.75">
      <c r="A33" s="721" t="s">
        <v>313</v>
      </c>
      <c r="B33" s="722"/>
      <c r="C33" s="908" t="s">
        <v>829</v>
      </c>
      <c r="D33" s="894">
        <v>20489</v>
      </c>
      <c r="E33" s="894">
        <v>76820</v>
      </c>
      <c r="F33" s="894">
        <v>-25545</v>
      </c>
      <c r="G33" s="894">
        <v>16687</v>
      </c>
      <c r="H33" s="1119"/>
      <c r="I33" s="706"/>
      <c r="M33" s="680"/>
    </row>
    <row r="34" spans="1:13" ht="15.75">
      <c r="A34" s="831" t="s">
        <v>314</v>
      </c>
      <c r="B34" s="722"/>
      <c r="C34" s="954" t="s">
        <v>825</v>
      </c>
      <c r="D34" s="955">
        <v>0</v>
      </c>
      <c r="E34" s="955">
        <v>0</v>
      </c>
      <c r="F34" s="955">
        <v>0</v>
      </c>
      <c r="G34" s="955">
        <v>0</v>
      </c>
      <c r="H34" s="1124"/>
      <c r="I34" s="706"/>
      <c r="M34" s="680"/>
    </row>
    <row r="35" spans="1:13" ht="15.75">
      <c r="A35" s="831" t="s">
        <v>315</v>
      </c>
      <c r="B35" s="722"/>
      <c r="C35" s="954" t="s">
        <v>826</v>
      </c>
      <c r="D35" s="955">
        <v>0</v>
      </c>
      <c r="E35" s="955">
        <v>0</v>
      </c>
      <c r="F35" s="955">
        <v>0</v>
      </c>
      <c r="G35" s="955">
        <v>0</v>
      </c>
      <c r="H35" s="1124"/>
      <c r="I35" s="706"/>
      <c r="M35" s="680"/>
    </row>
    <row r="36" spans="1:13" ht="15.75">
      <c r="A36" s="721" t="s">
        <v>310</v>
      </c>
      <c r="B36" s="722"/>
      <c r="C36" s="908" t="s">
        <v>831</v>
      </c>
      <c r="D36" s="894">
        <v>-27235</v>
      </c>
      <c r="E36" s="894">
        <v>-48537</v>
      </c>
      <c r="F36" s="894">
        <v>-15980</v>
      </c>
      <c r="G36" s="894">
        <v>-2500</v>
      </c>
      <c r="H36" s="1119"/>
      <c r="I36" s="706"/>
      <c r="M36" s="680"/>
    </row>
    <row r="37" spans="1:13" ht="15.75">
      <c r="A37" s="831" t="s">
        <v>311</v>
      </c>
      <c r="B37" s="722"/>
      <c r="C37" s="954" t="s">
        <v>825</v>
      </c>
      <c r="D37" s="955">
        <v>0</v>
      </c>
      <c r="E37" s="955">
        <v>0</v>
      </c>
      <c r="F37" s="955">
        <v>0</v>
      </c>
      <c r="G37" s="955">
        <v>0</v>
      </c>
      <c r="H37" s="1124"/>
      <c r="I37" s="706"/>
      <c r="M37" s="680"/>
    </row>
    <row r="38" spans="1:13" ht="15.75">
      <c r="A38" s="831" t="s">
        <v>312</v>
      </c>
      <c r="B38" s="722"/>
      <c r="C38" s="954" t="s">
        <v>826</v>
      </c>
      <c r="D38" s="955">
        <v>0</v>
      </c>
      <c r="E38" s="955">
        <v>0</v>
      </c>
      <c r="F38" s="955">
        <v>0</v>
      </c>
      <c r="G38" s="955">
        <v>0</v>
      </c>
      <c r="H38" s="1124"/>
      <c r="I38" s="706"/>
      <c r="M38" s="680"/>
    </row>
    <row r="39" spans="1:13" ht="15.75">
      <c r="A39" s="615"/>
      <c r="B39" s="722"/>
      <c r="C39" s="958"/>
      <c r="D39" s="959"/>
      <c r="E39" s="960"/>
      <c r="F39" s="960"/>
      <c r="G39" s="960"/>
      <c r="H39" s="1119"/>
      <c r="I39" s="706"/>
      <c r="M39" s="680"/>
    </row>
    <row r="40" spans="1:13" ht="15.75">
      <c r="A40" s="721" t="s">
        <v>86</v>
      </c>
      <c r="B40" s="722"/>
      <c r="C40" s="908" t="s">
        <v>861</v>
      </c>
      <c r="D40" s="894">
        <v>0</v>
      </c>
      <c r="E40" s="894">
        <v>0</v>
      </c>
      <c r="F40" s="894">
        <v>0</v>
      </c>
      <c r="G40" s="894">
        <v>0</v>
      </c>
      <c r="H40" s="1119" t="s">
        <v>862</v>
      </c>
      <c r="I40" s="706"/>
      <c r="M40" s="680"/>
    </row>
    <row r="41" spans="1:13" ht="15.75">
      <c r="A41" s="721" t="s">
        <v>87</v>
      </c>
      <c r="B41" s="722"/>
      <c r="C41" s="908" t="s">
        <v>863</v>
      </c>
      <c r="D41" s="894">
        <v>18796</v>
      </c>
      <c r="E41" s="894">
        <v>9306</v>
      </c>
      <c r="F41" s="894">
        <v>33714</v>
      </c>
      <c r="G41" s="894">
        <v>29417</v>
      </c>
      <c r="H41" s="1119"/>
      <c r="I41" s="706"/>
      <c r="M41" s="680"/>
    </row>
    <row r="42" spans="1:13" ht="15.75">
      <c r="A42" s="831" t="s">
        <v>88</v>
      </c>
      <c r="B42" s="722"/>
      <c r="C42" s="954" t="s">
        <v>825</v>
      </c>
      <c r="D42" s="955">
        <v>0</v>
      </c>
      <c r="E42" s="955">
        <v>0</v>
      </c>
      <c r="F42" s="955">
        <v>0</v>
      </c>
      <c r="G42" s="955">
        <v>0</v>
      </c>
      <c r="H42" s="1124"/>
      <c r="I42" s="706"/>
      <c r="M42" s="680"/>
    </row>
    <row r="43" spans="1:13" ht="15.75">
      <c r="A43" s="831" t="s">
        <v>89</v>
      </c>
      <c r="B43" s="722"/>
      <c r="C43" s="954" t="s">
        <v>826</v>
      </c>
      <c r="D43" s="955">
        <v>0</v>
      </c>
      <c r="E43" s="955">
        <v>0</v>
      </c>
      <c r="F43" s="955">
        <v>0</v>
      </c>
      <c r="G43" s="955">
        <v>0</v>
      </c>
      <c r="H43" s="1124"/>
      <c r="I43" s="706"/>
      <c r="M43" s="680"/>
    </row>
    <row r="44" spans="1:13" ht="15.75">
      <c r="A44" s="721"/>
      <c r="B44" s="722"/>
      <c r="C44" s="901"/>
      <c r="D44" s="956"/>
      <c r="E44" s="957"/>
      <c r="F44" s="957"/>
      <c r="G44" s="957"/>
      <c r="H44" s="1119"/>
      <c r="I44" s="706"/>
      <c r="M44" s="680"/>
    </row>
    <row r="45" spans="1:13" ht="15.75">
      <c r="A45" s="721" t="s">
        <v>90</v>
      </c>
      <c r="B45" s="722"/>
      <c r="C45" s="908" t="s">
        <v>834</v>
      </c>
      <c r="D45" s="894">
        <v>-1378</v>
      </c>
      <c r="E45" s="894">
        <v>-814</v>
      </c>
      <c r="F45" s="894">
        <v>-4599</v>
      </c>
      <c r="G45" s="894">
        <v>-1101</v>
      </c>
      <c r="H45" s="1119"/>
      <c r="I45" s="706"/>
      <c r="M45" s="680"/>
    </row>
    <row r="46" spans="1:13" ht="15.75">
      <c r="A46" s="831" t="s">
        <v>91</v>
      </c>
      <c r="B46" s="722"/>
      <c r="C46" s="954" t="s">
        <v>825</v>
      </c>
      <c r="D46" s="955">
        <v>741</v>
      </c>
      <c r="E46" s="955">
        <v>688</v>
      </c>
      <c r="F46" s="955">
        <v>623</v>
      </c>
      <c r="G46" s="955">
        <v>646</v>
      </c>
      <c r="H46" s="1124" t="s">
        <v>917</v>
      </c>
      <c r="I46" s="706"/>
      <c r="M46" s="680"/>
    </row>
    <row r="47" spans="1:13" ht="15.75">
      <c r="A47" s="831" t="s">
        <v>92</v>
      </c>
      <c r="B47" s="722"/>
      <c r="C47" s="954" t="s">
        <v>826</v>
      </c>
      <c r="D47" s="955">
        <v>-2005</v>
      </c>
      <c r="E47" s="955">
        <v>-1738</v>
      </c>
      <c r="F47" s="955">
        <v>-2560</v>
      </c>
      <c r="G47" s="955">
        <v>-3036</v>
      </c>
      <c r="H47" s="1124" t="s">
        <v>844</v>
      </c>
      <c r="I47" s="706"/>
      <c r="M47" s="680"/>
    </row>
    <row r="48" spans="1:13" ht="15.75">
      <c r="A48" s="831" t="s">
        <v>93</v>
      </c>
      <c r="B48" s="722"/>
      <c r="C48" s="954" t="s">
        <v>836</v>
      </c>
      <c r="D48" s="955">
        <v>-7</v>
      </c>
      <c r="E48" s="955">
        <v>-744</v>
      </c>
      <c r="F48" s="955">
        <v>-2077</v>
      </c>
      <c r="G48" s="955">
        <v>-249</v>
      </c>
      <c r="H48" s="1124"/>
      <c r="I48" s="706"/>
      <c r="M48" s="680"/>
    </row>
    <row r="49" spans="1:13" ht="15.75">
      <c r="A49" s="831" t="s">
        <v>94</v>
      </c>
      <c r="B49" s="722"/>
      <c r="C49" s="954" t="s">
        <v>858</v>
      </c>
      <c r="D49" s="955">
        <v>-107</v>
      </c>
      <c r="E49" s="955">
        <v>980</v>
      </c>
      <c r="F49" s="955">
        <v>-585</v>
      </c>
      <c r="G49" s="955">
        <v>1538</v>
      </c>
      <c r="H49" s="1124" t="s">
        <v>865</v>
      </c>
      <c r="I49" s="706"/>
      <c r="M49" s="680"/>
    </row>
    <row r="50" spans="1:13" ht="15.75">
      <c r="A50" s="831" t="s">
        <v>95</v>
      </c>
      <c r="B50" s="722"/>
      <c r="C50" s="954" t="s">
        <v>859</v>
      </c>
      <c r="D50" s="955">
        <v>0</v>
      </c>
      <c r="E50" s="955">
        <v>0</v>
      </c>
      <c r="F50" s="955">
        <v>0</v>
      </c>
      <c r="G50" s="955">
        <v>0</v>
      </c>
      <c r="H50" s="1124" t="s">
        <v>843</v>
      </c>
      <c r="I50" s="706"/>
      <c r="M50" s="680"/>
    </row>
    <row r="51" spans="1:13" ht="16.5" thickBot="1">
      <c r="A51" s="721"/>
      <c r="B51" s="961"/>
      <c r="C51" s="865"/>
      <c r="D51" s="910"/>
      <c r="E51" s="911"/>
      <c r="F51" s="911"/>
      <c r="G51" s="911"/>
      <c r="H51" s="912"/>
      <c r="I51" s="706"/>
      <c r="M51" s="680"/>
    </row>
    <row r="52" spans="1:13" ht="17.25" thickTop="1" thickBot="1">
      <c r="A52" s="721" t="s">
        <v>96</v>
      </c>
      <c r="B52" s="962"/>
      <c r="C52" s="723" t="s">
        <v>866</v>
      </c>
      <c r="D52" s="724">
        <v>-358500</v>
      </c>
      <c r="E52" s="724">
        <v>-281802</v>
      </c>
      <c r="F52" s="724">
        <v>-346051</v>
      </c>
      <c r="G52" s="914">
        <v>-212354</v>
      </c>
      <c r="H52" s="726"/>
      <c r="I52" s="886"/>
      <c r="M52" s="680"/>
    </row>
    <row r="53" spans="1:13" ht="16.5" thickTop="1">
      <c r="A53" s="927"/>
      <c r="B53" s="712"/>
      <c r="C53" s="916" t="s">
        <v>839</v>
      </c>
      <c r="D53" s="798"/>
      <c r="E53" s="798"/>
      <c r="F53" s="798"/>
      <c r="G53" s="688"/>
      <c r="H53" s="798"/>
      <c r="I53" s="706"/>
      <c r="J53" s="680"/>
    </row>
    <row r="54" spans="1:13" ht="9" customHeight="1">
      <c r="A54" s="927"/>
      <c r="B54" s="712"/>
      <c r="C54" s="963"/>
      <c r="D54" s="798"/>
      <c r="E54" s="798"/>
      <c r="F54" s="798"/>
      <c r="G54" s="798"/>
      <c r="H54" s="798"/>
      <c r="I54" s="706"/>
      <c r="J54" s="680"/>
    </row>
    <row r="55" spans="1:13" s="818" customFormat="1" ht="15.75">
      <c r="A55" s="927"/>
      <c r="B55" s="712"/>
      <c r="C55" s="919" t="s">
        <v>840</v>
      </c>
      <c r="D55" s="802"/>
      <c r="E55" s="800"/>
      <c r="F55" s="798"/>
      <c r="G55" s="798"/>
      <c r="H55" s="798"/>
      <c r="I55" s="706"/>
      <c r="J55" s="680"/>
    </row>
    <row r="56" spans="1:13" ht="26.25">
      <c r="A56" s="927"/>
      <c r="B56" s="712"/>
      <c r="C56" s="702" t="s">
        <v>841</v>
      </c>
      <c r="D56" s="800"/>
      <c r="E56" s="800"/>
      <c r="F56" s="798"/>
      <c r="G56" s="801"/>
      <c r="H56" s="798"/>
      <c r="I56" s="706"/>
      <c r="J56" s="680"/>
    </row>
    <row r="57" spans="1:13" ht="12" customHeight="1" thickBot="1">
      <c r="A57" s="920"/>
      <c r="B57" s="964"/>
      <c r="C57" s="921"/>
      <c r="D57" s="851"/>
      <c r="E57" s="851"/>
      <c r="F57" s="851"/>
      <c r="G57" s="851"/>
      <c r="H57" s="851"/>
      <c r="I57" s="808"/>
      <c r="K57" s="680"/>
    </row>
    <row r="58" spans="1:13" ht="16.5" thickTop="1">
      <c r="D58" s="836"/>
    </row>
    <row r="59" spans="1:13">
      <c r="C59" s="966"/>
    </row>
    <row r="60" spans="1:13">
      <c r="C60" s="967" t="s">
        <v>733</v>
      </c>
      <c r="D60" s="1138" t="str">
        <f>IF(COUNTA(D8:G8,D11:G18,D22:G22,D31:G31,D33:G33,D36:G36,D40:G41,D45:G45,D52:G52)/68*100=100,"OK - Table 2A is fully completed","WARNING - Table 2A is not fully completed, please fill in figure, L, M or 0")</f>
        <v>OK - Table 2A is fully completed</v>
      </c>
      <c r="E60" s="1138"/>
      <c r="F60" s="1138"/>
      <c r="G60" s="1138"/>
      <c r="H60" s="815"/>
      <c r="I60" s="816"/>
    </row>
    <row r="61" spans="1:13">
      <c r="C61" s="819" t="s">
        <v>777</v>
      </c>
      <c r="D61" s="685"/>
      <c r="E61" s="685"/>
      <c r="F61" s="685"/>
      <c r="G61" s="685"/>
      <c r="H61" s="685"/>
      <c r="I61" s="820"/>
    </row>
    <row r="62" spans="1:13" ht="25.5" customHeight="1">
      <c r="C62" s="821" t="s">
        <v>316</v>
      </c>
      <c r="D62" s="822">
        <f>IF(D52="M",0,D52)-IF(D8="M",0,D8)-IF(D11="M",0,D11)-IF(D22="M",0,D22)-IF(D31="M",0,D31)-IF(D33="M",0,D33)-IF(D36="M",0,D36)-IF(D40="M",0,D40)-IF(D41="M",0,D41)-IF(D45="M",0,D45)</f>
        <v>0</v>
      </c>
      <c r="E62" s="822">
        <f>IF(E52="M",0,E52)-IF(E8="M",0,E8)-IF(E11="M",0,E11)-IF(E22="M",0,E22)-IF(E31="M",0,E31)-IF(E33="M",0,E33)-IF(E36="M",0,E36)-IF(E40="M",0,E40)-IF(E41="M",0,E41)-IF(E45="M",0,E45)</f>
        <v>0</v>
      </c>
      <c r="F62" s="822">
        <f>IF(F52="M",0,F52)-IF(F8="M",0,F8)-IF(F11="M",0,F11)-IF(F22="M",0,F22)-IF(F31="M",0,F31)-IF(F33="M",0,F33)-IF(F36="M",0,F36)-IF(F40="M",0,F40)-IF(F41="M",0,F41)-IF(F45="M",0,F45)</f>
        <v>0</v>
      </c>
      <c r="G62" s="822">
        <f>IF(G52="M",0,G52)-IF(G8="M",0,G8)-IF(G11="M",0,G11)-IF(G22="M",0,G22)-IF(G31="M",0,G31)-IF(G33="M",0,G33)-IF(G36="M",0,G36)-IF(G40="M",0,G40)-IF(G41="M",0,G41)-IF(G45="M",0,G45)</f>
        <v>0</v>
      </c>
      <c r="H62" s="685"/>
      <c r="I62" s="820"/>
    </row>
    <row r="63" spans="1:13" ht="15.75">
      <c r="C63" s="821" t="s">
        <v>16</v>
      </c>
      <c r="D63" s="822">
        <f>IF(D11="M",0,D11)-IF(D12="M",0,D12)-IF(D13="M",0,D13)-IF(D14="M",0,D14)-IF(D15="M",0,D15)-IF(D16="M",0,D16)</f>
        <v>0</v>
      </c>
      <c r="E63" s="822">
        <f>IF(E11="M",0,E11)-IF(E12="M",0,E12)-IF(E13="M",0,E13)-IF(E14="M",0,E14)-IF(E15="M",0,E15)-IF(E16="M",0,E16)</f>
        <v>0</v>
      </c>
      <c r="F63" s="822">
        <f>IF(F11="M",0,F11)-IF(F12="M",0,F12)-IF(F13="M",0,F13)-IF(F14="M",0,F14)-IF(F15="M",0,F15)-IF(F16="M",0,F16)</f>
        <v>0</v>
      </c>
      <c r="G63" s="822">
        <f>IF(G11="M",0,G11)-IF(G12="M",0,G12)-IF(G13="M",0,G13)-IF(G14="M",0,G14)-IF(G15="M",0,G15)-IF(G16="M",0,G16)</f>
        <v>0</v>
      </c>
      <c r="H63" s="685"/>
      <c r="I63" s="820"/>
    </row>
    <row r="64" spans="1:13" ht="15.75">
      <c r="C64" s="821" t="s">
        <v>17</v>
      </c>
      <c r="D64" s="822">
        <f>D45-SUM(D46:D51)</f>
        <v>0</v>
      </c>
      <c r="E64" s="822">
        <f>E45-SUM(E46:E51)</f>
        <v>0</v>
      </c>
      <c r="F64" s="822">
        <f>F45-SUM(F46:F51)</f>
        <v>0</v>
      </c>
      <c r="G64" s="822">
        <f>G45-SUM(G46:G51)</f>
        <v>0</v>
      </c>
      <c r="H64" s="685"/>
      <c r="I64" s="820"/>
    </row>
    <row r="65" spans="1:9" ht="15.75">
      <c r="A65" s="683"/>
      <c r="C65" s="825" t="s">
        <v>778</v>
      </c>
      <c r="D65" s="826"/>
      <c r="E65" s="826"/>
      <c r="F65" s="826"/>
      <c r="G65" s="826"/>
      <c r="H65" s="685"/>
      <c r="I65" s="820"/>
    </row>
    <row r="66" spans="1:9" ht="15.75">
      <c r="A66" s="683"/>
      <c r="C66" s="827" t="s">
        <v>18</v>
      </c>
      <c r="D66" s="828">
        <f>IF('Table 1'!E11="M",0,'Table 1'!E11)-IF('Table 2A'!D52="M",0,'Table 2A'!D52)</f>
        <v>0</v>
      </c>
      <c r="E66" s="828">
        <f>IF('Table 1'!F11="M",0,'Table 1'!F11)-IF('Table 2A'!E52="M",0,'Table 2A'!E52)</f>
        <v>0</v>
      </c>
      <c r="F66" s="828">
        <f>IF('Table 1'!G11="M",0,'Table 1'!G11)-IF('Table 2A'!F52="M",0,'Table 2A'!F52)</f>
        <v>0</v>
      </c>
      <c r="G66" s="828">
        <f>IF('Table 1'!H11="M",0,'Table 1'!H11)-IF('Table 2A'!G52="M",0,'Table 2A'!G52)</f>
        <v>0</v>
      </c>
      <c r="H66" s="829"/>
      <c r="I66" s="830"/>
    </row>
    <row r="67" spans="1:9">
      <c r="A67" s="683"/>
    </row>
    <row r="68" spans="1:9">
      <c r="A68" s="683"/>
    </row>
  </sheetData>
  <sheetProtection formatColumns="0" formatRows="0" insertRows="0" insertHyperlinks="0" deleteRows="0"/>
  <mergeCells count="1">
    <mergeCell ref="D60:G60"/>
  </mergeCells>
  <conditionalFormatting sqref="D60:G60">
    <cfRule type="expression" dxfId="20" priority="37" stopIfTrue="1">
      <formula>COUNTA(D8:G8,D11:G18,D22:G22,D31:G31,D33:G33,D36:G36,D40:G41,D45:G45,D52:G52)/68*100&lt;&gt;100</formula>
    </cfRule>
  </conditionalFormatting>
  <dataValidations disablePrompts="1" count="1">
    <dataValidation type="list" errorStyle="warning" allowBlank="1" showInputMessage="1" showErrorMessage="1" errorTitle="Please select from the list only" error="Please select one option from the drop-down list only!" prompt="Please indicate accounting basis of the working balance:_x000a_----------------------_x000a_Please select one option from the drop-down list!_x000a_" sqref="D9:G9">
      <formula1>$K$1:$K$4</formula1>
    </dataValidation>
  </dataValidations>
  <hyperlinks>
    <hyperlink ref="L1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6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9">
    <tabColor rgb="FF00FF00"/>
    <pageSetUpPr fitToPage="1"/>
  </sheetPr>
  <dimension ref="A1:IU62"/>
  <sheetViews>
    <sheetView showGridLines="0" defaultGridColor="0" topLeftCell="B1" colorId="22" zoomScale="80" zoomScaleNormal="80" zoomScaleSheetLayoutView="80" workbookViewId="0">
      <pane xSplit="2" ySplit="7" topLeftCell="D44" activePane="bottomRight" state="frozen"/>
      <selection activeCell="D47" sqref="D47"/>
      <selection pane="topRight" activeCell="D47" sqref="D47"/>
      <selection pane="bottomLeft" activeCell="D47" sqref="D47"/>
      <selection pane="bottomRight" activeCell="G13" sqref="G13"/>
    </sheetView>
  </sheetViews>
  <sheetFormatPr defaultColWidth="9.77734375" defaultRowHeight="15"/>
  <cols>
    <col min="1" max="1" width="11.5546875" style="20" hidden="1" customWidth="1"/>
    <col min="2" max="2" width="6.6640625" style="20" customWidth="1"/>
    <col min="3" max="3" width="63.6640625" style="25" customWidth="1"/>
    <col min="4" max="7" width="12.77734375" style="10" customWidth="1"/>
    <col min="8" max="8" width="75.109375" style="10" bestFit="1" customWidth="1"/>
    <col min="9" max="9" width="5.33203125" style="10" customWidth="1"/>
    <col min="10" max="10" width="1" style="10" customWidth="1"/>
    <col min="11" max="11" width="2.5546875" style="10" customWidth="1"/>
    <col min="12" max="12" width="9.77734375" style="10"/>
    <col min="13" max="13" width="13.109375" style="10" customWidth="1"/>
    <col min="14" max="14" width="9.33203125" style="10" customWidth="1"/>
    <col min="15" max="16384" width="9.77734375" style="10"/>
  </cols>
  <sheetData>
    <row r="1" spans="1:17" ht="18">
      <c r="A1" s="329"/>
      <c r="B1" s="329"/>
      <c r="C1" s="338" t="s">
        <v>607</v>
      </c>
      <c r="D1" s="266"/>
      <c r="E1" s="328"/>
      <c r="F1" s="328"/>
      <c r="G1" s="328"/>
      <c r="H1" s="328"/>
      <c r="I1" s="328"/>
      <c r="K1" s="262" t="s">
        <v>581</v>
      </c>
      <c r="L1" s="1118" t="s">
        <v>900</v>
      </c>
      <c r="M1" s="492">
        <v>3</v>
      </c>
      <c r="N1" s="492">
        <v>4</v>
      </c>
      <c r="O1" s="492">
        <v>5</v>
      </c>
      <c r="P1" s="492">
        <v>6</v>
      </c>
      <c r="Q1" s="492">
        <v>7</v>
      </c>
    </row>
    <row r="2" spans="1:17" ht="11.25" customHeight="1" thickBot="1">
      <c r="A2" s="329"/>
      <c r="B2" s="329"/>
      <c r="C2" s="340"/>
      <c r="D2" s="341"/>
      <c r="E2" s="328"/>
      <c r="F2" s="328"/>
      <c r="G2" s="328"/>
      <c r="H2" s="328"/>
      <c r="I2" s="328"/>
      <c r="J2" s="13"/>
      <c r="K2" s="262" t="s">
        <v>582</v>
      </c>
    </row>
    <row r="3" spans="1:17" ht="16.5" thickTop="1">
      <c r="A3" s="331"/>
      <c r="B3" s="376"/>
      <c r="C3" s="342"/>
      <c r="D3" s="343"/>
      <c r="E3" s="344"/>
      <c r="F3" s="344"/>
      <c r="G3" s="344"/>
      <c r="H3" s="344"/>
      <c r="I3" s="380"/>
      <c r="J3" s="13"/>
      <c r="K3" s="262" t="s">
        <v>603</v>
      </c>
    </row>
    <row r="4" spans="1:17" ht="15.75">
      <c r="A4" s="277"/>
      <c r="B4" s="274"/>
      <c r="C4" s="267" t="str">
        <f>'Titulní stránka'!E13</f>
        <v>Členská země: Česká republika</v>
      </c>
      <c r="D4" s="600" t="s">
        <v>554</v>
      </c>
      <c r="E4" s="601"/>
      <c r="F4" s="601"/>
      <c r="G4" s="601"/>
      <c r="H4" s="381"/>
      <c r="I4" s="382"/>
      <c r="K4" s="262" t="s">
        <v>583</v>
      </c>
      <c r="N4" s="13"/>
    </row>
    <row r="5" spans="1:17" ht="15.75">
      <c r="A5" s="277" t="s">
        <v>15</v>
      </c>
      <c r="B5" s="377"/>
      <c r="C5" s="22" t="s">
        <v>555</v>
      </c>
      <c r="D5" s="710">
        <f>'Table 1'!E5</f>
        <v>2021</v>
      </c>
      <c r="E5" s="710">
        <f>'Table 1'!F5</f>
        <v>2022</v>
      </c>
      <c r="F5" s="710">
        <f>'Table 1'!G5</f>
        <v>2023</v>
      </c>
      <c r="G5" s="710">
        <f>'Table 1'!H5</f>
        <v>2024</v>
      </c>
      <c r="H5" s="383"/>
      <c r="I5" s="382"/>
      <c r="N5" s="13"/>
    </row>
    <row r="6" spans="1:17" ht="15.75">
      <c r="A6" s="277"/>
      <c r="B6" s="333"/>
      <c r="C6" s="281" t="str">
        <f>'Titulní stránka'!E14</f>
        <v>Datum: 31/03/2024</v>
      </c>
      <c r="D6" s="349"/>
      <c r="E6" s="349"/>
      <c r="F6" s="349"/>
      <c r="G6" s="593"/>
      <c r="H6" s="384"/>
      <c r="I6" s="382"/>
      <c r="N6" s="13"/>
    </row>
    <row r="7" spans="1:17" ht="10.5" customHeight="1" thickBot="1">
      <c r="A7" s="277"/>
      <c r="B7" s="334"/>
      <c r="C7" s="385"/>
      <c r="D7" s="350"/>
      <c r="E7" s="350"/>
      <c r="F7" s="350"/>
      <c r="G7" s="594"/>
      <c r="H7" s="386"/>
      <c r="I7" s="382"/>
      <c r="N7" s="13"/>
    </row>
    <row r="8" spans="1:17" ht="17.25" thickTop="1" thickBot="1">
      <c r="A8" s="335" t="s">
        <v>97</v>
      </c>
      <c r="B8" s="472"/>
      <c r="C8" s="357" t="s">
        <v>608</v>
      </c>
      <c r="D8" s="93">
        <v>41273</v>
      </c>
      <c r="E8" s="94">
        <v>32804</v>
      </c>
      <c r="F8" s="94">
        <v>72200</v>
      </c>
      <c r="G8" s="595">
        <v>52069</v>
      </c>
      <c r="H8" s="11"/>
      <c r="I8" s="50"/>
      <c r="N8" s="13"/>
    </row>
    <row r="9" spans="1:17" ht="16.5" thickTop="1">
      <c r="A9" s="335"/>
      <c r="B9" s="169"/>
      <c r="C9" s="358" t="s">
        <v>580</v>
      </c>
      <c r="D9" s="160" t="s">
        <v>581</v>
      </c>
      <c r="E9" s="160" t="s">
        <v>581</v>
      </c>
      <c r="F9" s="160" t="s">
        <v>581</v>
      </c>
      <c r="G9" s="596" t="s">
        <v>581</v>
      </c>
      <c r="H9" s="151"/>
      <c r="I9" s="51"/>
      <c r="N9" s="13"/>
    </row>
    <row r="10" spans="1:17" ht="9.75" customHeight="1">
      <c r="A10" s="335"/>
      <c r="B10" s="169"/>
      <c r="C10" s="358"/>
      <c r="D10" s="139"/>
      <c r="E10" s="5"/>
      <c r="F10" s="5"/>
      <c r="G10" s="5"/>
      <c r="H10" s="140"/>
      <c r="I10" s="51"/>
      <c r="N10" s="13"/>
    </row>
    <row r="11" spans="1:17" ht="15.75">
      <c r="A11" s="335" t="s">
        <v>98</v>
      </c>
      <c r="B11" s="472"/>
      <c r="C11" s="359" t="s">
        <v>584</v>
      </c>
      <c r="D11" s="141">
        <v>1372</v>
      </c>
      <c r="E11" s="141">
        <v>2393</v>
      </c>
      <c r="F11" s="141">
        <v>289</v>
      </c>
      <c r="G11" s="141">
        <v>6106</v>
      </c>
      <c r="H11" s="142"/>
      <c r="I11" s="51"/>
      <c r="N11" s="13"/>
    </row>
    <row r="12" spans="1:17" ht="15.75">
      <c r="A12" s="335" t="s">
        <v>99</v>
      </c>
      <c r="B12" s="472"/>
      <c r="C12" s="360" t="s">
        <v>609</v>
      </c>
      <c r="D12" s="141">
        <v>165</v>
      </c>
      <c r="E12" s="141">
        <v>1188</v>
      </c>
      <c r="F12" s="141">
        <v>-1667</v>
      </c>
      <c r="G12" s="141">
        <v>821</v>
      </c>
      <c r="H12" s="142"/>
      <c r="I12" s="51"/>
      <c r="N12" s="13"/>
    </row>
    <row r="13" spans="1:17" ht="15.75">
      <c r="A13" s="335" t="s">
        <v>100</v>
      </c>
      <c r="B13" s="472"/>
      <c r="C13" s="361" t="s">
        <v>610</v>
      </c>
      <c r="D13" s="141">
        <v>1115</v>
      </c>
      <c r="E13" s="141">
        <v>1383</v>
      </c>
      <c r="F13" s="141">
        <v>1833</v>
      </c>
      <c r="G13" s="141">
        <v>5436</v>
      </c>
      <c r="H13" s="142"/>
      <c r="I13" s="51"/>
      <c r="N13" s="13"/>
    </row>
    <row r="14" spans="1:17" ht="15.75">
      <c r="A14" s="335" t="s">
        <v>101</v>
      </c>
      <c r="B14" s="472"/>
      <c r="C14" s="361" t="s">
        <v>589</v>
      </c>
      <c r="D14" s="141">
        <v>92</v>
      </c>
      <c r="E14" s="141">
        <v>-178</v>
      </c>
      <c r="F14" s="141">
        <v>123</v>
      </c>
      <c r="G14" s="141">
        <v>-151</v>
      </c>
      <c r="H14" s="142"/>
      <c r="I14" s="51"/>
      <c r="N14" s="13"/>
    </row>
    <row r="15" spans="1:17" ht="16.5" thickBot="1">
      <c r="A15" s="335" t="s">
        <v>102</v>
      </c>
      <c r="B15" s="472"/>
      <c r="C15" s="362" t="s">
        <v>590</v>
      </c>
      <c r="D15" s="141">
        <v>0</v>
      </c>
      <c r="E15" s="141">
        <v>0</v>
      </c>
      <c r="F15" s="141">
        <v>0</v>
      </c>
      <c r="G15" s="141">
        <v>0</v>
      </c>
      <c r="H15" s="142"/>
      <c r="I15" s="51"/>
      <c r="N15" s="13"/>
    </row>
    <row r="16" spans="1:17" ht="16.5" thickBot="1">
      <c r="A16" s="336" t="s">
        <v>277</v>
      </c>
      <c r="B16" s="472"/>
      <c r="C16" s="260" t="s">
        <v>591</v>
      </c>
      <c r="D16" s="141">
        <v>74</v>
      </c>
      <c r="E16" s="141">
        <v>-197</v>
      </c>
      <c r="F16" s="141">
        <v>101</v>
      </c>
      <c r="G16" s="141">
        <v>-169</v>
      </c>
      <c r="H16" s="142"/>
      <c r="I16" s="51"/>
      <c r="N16" s="13"/>
    </row>
    <row r="17" spans="1:14" ht="15.75">
      <c r="A17" s="178" t="s">
        <v>103</v>
      </c>
      <c r="B17" s="472"/>
      <c r="C17" s="150" t="s">
        <v>592</v>
      </c>
      <c r="D17" s="586"/>
      <c r="E17" s="586"/>
      <c r="F17" s="586"/>
      <c r="G17" s="586"/>
      <c r="H17" s="584"/>
      <c r="I17" s="51"/>
      <c r="N17" s="13"/>
    </row>
    <row r="18" spans="1:14" ht="15.75">
      <c r="A18" s="178" t="s">
        <v>104</v>
      </c>
      <c r="B18" s="472"/>
      <c r="C18" s="150"/>
      <c r="D18" s="586"/>
      <c r="E18" s="586"/>
      <c r="F18" s="586"/>
      <c r="G18" s="586"/>
      <c r="H18" s="584"/>
      <c r="I18" s="51"/>
      <c r="N18" s="13"/>
    </row>
    <row r="19" spans="1:14" ht="15.75">
      <c r="A19" s="335"/>
      <c r="B19" s="169"/>
      <c r="C19" s="180"/>
      <c r="D19" s="153"/>
      <c r="E19" s="154"/>
      <c r="F19" s="154"/>
      <c r="G19" s="154"/>
      <c r="H19" s="142"/>
      <c r="I19" s="51"/>
      <c r="N19" s="13"/>
    </row>
    <row r="20" spans="1:14" ht="15.75">
      <c r="A20" s="335" t="s">
        <v>105</v>
      </c>
      <c r="B20" s="472"/>
      <c r="C20" s="359" t="s">
        <v>593</v>
      </c>
      <c r="D20" s="152">
        <v>1268</v>
      </c>
      <c r="E20" s="152">
        <v>1401</v>
      </c>
      <c r="F20" s="152">
        <v>-2969</v>
      </c>
      <c r="G20" s="152">
        <v>1096</v>
      </c>
      <c r="H20" s="1119" t="s">
        <v>903</v>
      </c>
      <c r="I20" s="51"/>
      <c r="N20" s="13"/>
    </row>
    <row r="21" spans="1:14" ht="15.75">
      <c r="A21" s="178" t="s">
        <v>106</v>
      </c>
      <c r="B21" s="472"/>
      <c r="C21" s="150" t="s">
        <v>594</v>
      </c>
      <c r="D21" s="586"/>
      <c r="E21" s="586"/>
      <c r="F21" s="586"/>
      <c r="G21" s="586"/>
      <c r="H21" s="584"/>
      <c r="I21" s="51"/>
      <c r="N21" s="13"/>
    </row>
    <row r="22" spans="1:14" ht="15.75">
      <c r="A22" s="178" t="s">
        <v>107</v>
      </c>
      <c r="B22" s="472"/>
      <c r="C22" s="150"/>
      <c r="D22" s="586"/>
      <c r="E22" s="586"/>
      <c r="F22" s="586"/>
      <c r="G22" s="586"/>
      <c r="H22" s="584"/>
      <c r="I22" s="51"/>
      <c r="N22" s="13"/>
    </row>
    <row r="23" spans="1:14" ht="15.75">
      <c r="A23" s="335"/>
      <c r="B23" s="172"/>
      <c r="C23" s="181"/>
      <c r="D23" s="153"/>
      <c r="E23" s="154"/>
      <c r="F23" s="154"/>
      <c r="G23" s="154"/>
      <c r="H23" s="142"/>
      <c r="I23" s="51"/>
      <c r="N23" s="13"/>
    </row>
    <row r="24" spans="1:14" ht="15.75">
      <c r="A24" s="335" t="s">
        <v>108</v>
      </c>
      <c r="B24" s="472"/>
      <c r="C24" s="258" t="s">
        <v>595</v>
      </c>
      <c r="D24" s="152">
        <v>229</v>
      </c>
      <c r="E24" s="152">
        <v>2</v>
      </c>
      <c r="F24" s="152">
        <v>144</v>
      </c>
      <c r="G24" s="152">
        <v>92</v>
      </c>
      <c r="H24" s="142"/>
      <c r="I24" s="51"/>
      <c r="N24" s="13"/>
    </row>
    <row r="25" spans="1:14" ht="15.75">
      <c r="A25" s="335"/>
      <c r="B25" s="172"/>
      <c r="C25" s="181"/>
      <c r="D25" s="153"/>
      <c r="E25" s="154"/>
      <c r="F25" s="154"/>
      <c r="G25" s="154"/>
      <c r="H25" s="142"/>
      <c r="I25" s="51"/>
      <c r="N25" s="13"/>
    </row>
    <row r="26" spans="1:14" ht="15.75">
      <c r="A26" s="335" t="s">
        <v>317</v>
      </c>
      <c r="B26" s="472"/>
      <c r="C26" s="359" t="s">
        <v>596</v>
      </c>
      <c r="D26" s="152">
        <v>9186</v>
      </c>
      <c r="E26" s="152">
        <v>25707</v>
      </c>
      <c r="F26" s="152">
        <v>-9161</v>
      </c>
      <c r="G26" s="152">
        <v>-3254</v>
      </c>
      <c r="H26" s="142"/>
      <c r="I26" s="51"/>
      <c r="N26" s="13"/>
    </row>
    <row r="27" spans="1:14" ht="15.75">
      <c r="A27" s="178" t="s">
        <v>318</v>
      </c>
      <c r="B27" s="472"/>
      <c r="C27" s="150" t="s">
        <v>594</v>
      </c>
      <c r="D27" s="586"/>
      <c r="E27" s="586"/>
      <c r="F27" s="586"/>
      <c r="G27" s="586"/>
      <c r="H27" s="584"/>
      <c r="I27" s="51"/>
      <c r="N27" s="13"/>
    </row>
    <row r="28" spans="1:14" ht="15.75">
      <c r="A28" s="178" t="s">
        <v>319</v>
      </c>
      <c r="B28" s="472"/>
      <c r="C28" s="150"/>
      <c r="D28" s="586"/>
      <c r="E28" s="586"/>
      <c r="F28" s="586"/>
      <c r="G28" s="586"/>
      <c r="H28" s="584"/>
      <c r="I28" s="51"/>
      <c r="N28" s="13"/>
    </row>
    <row r="29" spans="1:14" ht="15.75">
      <c r="A29" s="335" t="s">
        <v>320</v>
      </c>
      <c r="B29" s="472"/>
      <c r="C29" s="359" t="s">
        <v>597</v>
      </c>
      <c r="D29" s="152">
        <v>-5129</v>
      </c>
      <c r="E29" s="152">
        <v>-5625</v>
      </c>
      <c r="F29" s="152">
        <v>-9127</v>
      </c>
      <c r="G29" s="152">
        <v>-4848</v>
      </c>
      <c r="H29" s="142"/>
      <c r="I29" s="51"/>
      <c r="N29" s="13"/>
    </row>
    <row r="30" spans="1:14" ht="15.75">
      <c r="A30" s="178" t="s">
        <v>321</v>
      </c>
      <c r="B30" s="472"/>
      <c r="C30" s="150" t="s">
        <v>594</v>
      </c>
      <c r="D30" s="586"/>
      <c r="E30" s="586"/>
      <c r="F30" s="586"/>
      <c r="G30" s="586"/>
      <c r="H30" s="584"/>
      <c r="I30" s="51"/>
      <c r="N30" s="13"/>
    </row>
    <row r="31" spans="1:14" ht="15.75">
      <c r="A31" s="178" t="s">
        <v>322</v>
      </c>
      <c r="B31" s="472"/>
      <c r="C31" s="150"/>
      <c r="D31" s="586"/>
      <c r="E31" s="586"/>
      <c r="F31" s="586"/>
      <c r="G31" s="586"/>
      <c r="H31" s="584"/>
      <c r="I31" s="51"/>
      <c r="N31" s="13"/>
    </row>
    <row r="32" spans="1:14" ht="15.75">
      <c r="A32" s="335"/>
      <c r="B32" s="172"/>
      <c r="C32" s="181"/>
      <c r="D32" s="153"/>
      <c r="E32" s="154"/>
      <c r="F32" s="154"/>
      <c r="G32" s="154"/>
      <c r="H32" s="142"/>
      <c r="I32" s="51"/>
      <c r="N32" s="13"/>
    </row>
    <row r="33" spans="1:255" ht="15.75">
      <c r="A33" s="335" t="s">
        <v>109</v>
      </c>
      <c r="B33" s="472"/>
      <c r="C33" s="359" t="s">
        <v>611</v>
      </c>
      <c r="D33" s="152" t="s">
        <v>708</v>
      </c>
      <c r="E33" s="152" t="s">
        <v>708</v>
      </c>
      <c r="F33" s="152" t="s">
        <v>708</v>
      </c>
      <c r="G33" s="152" t="s">
        <v>708</v>
      </c>
      <c r="H33" s="142"/>
      <c r="I33" s="51"/>
      <c r="N33" s="13"/>
    </row>
    <row r="34" spans="1:255" ht="15.75">
      <c r="A34" s="335" t="s">
        <v>110</v>
      </c>
      <c r="B34" s="472"/>
      <c r="C34" s="359" t="s">
        <v>612</v>
      </c>
      <c r="D34" s="152">
        <v>12775</v>
      </c>
      <c r="E34" s="152">
        <v>14176</v>
      </c>
      <c r="F34" s="152">
        <v>17989</v>
      </c>
      <c r="G34" s="152">
        <v>9462</v>
      </c>
      <c r="H34" s="142"/>
      <c r="I34" s="51"/>
      <c r="N34" s="13"/>
    </row>
    <row r="35" spans="1:255" ht="15.75">
      <c r="A35" s="178" t="s">
        <v>111</v>
      </c>
      <c r="B35" s="472"/>
      <c r="C35" s="150" t="s">
        <v>594</v>
      </c>
      <c r="D35" s="586"/>
      <c r="E35" s="586"/>
      <c r="F35" s="586"/>
      <c r="G35" s="586"/>
      <c r="H35" s="584"/>
      <c r="I35" s="51"/>
      <c r="N35" s="13"/>
    </row>
    <row r="36" spans="1:255" ht="15.75">
      <c r="A36" s="178" t="s">
        <v>112</v>
      </c>
      <c r="B36" s="472"/>
      <c r="C36" s="150"/>
      <c r="D36" s="586"/>
      <c r="E36" s="586"/>
      <c r="F36" s="586"/>
      <c r="G36" s="586"/>
      <c r="H36" s="584"/>
      <c r="I36" s="51"/>
      <c r="N36" s="13"/>
    </row>
    <row r="37" spans="1:255" ht="15.75">
      <c r="A37" s="335"/>
      <c r="B37" s="583"/>
      <c r="C37" s="181"/>
      <c r="D37" s="153"/>
      <c r="E37" s="154"/>
      <c r="F37" s="154"/>
      <c r="G37" s="154"/>
      <c r="H37" s="142"/>
      <c r="I37" s="51"/>
      <c r="N37" s="13"/>
    </row>
    <row r="38" spans="1:255" ht="15.75">
      <c r="A38" s="335" t="s">
        <v>113</v>
      </c>
      <c r="B38" s="472"/>
      <c r="C38" s="359" t="s">
        <v>600</v>
      </c>
      <c r="D38" s="152">
        <v>-5510</v>
      </c>
      <c r="E38" s="152">
        <v>-5799</v>
      </c>
      <c r="F38" s="152">
        <v>-5009</v>
      </c>
      <c r="G38" s="152">
        <v>-5472</v>
      </c>
      <c r="H38" s="142"/>
      <c r="I38" s="51"/>
      <c r="N38" s="13"/>
    </row>
    <row r="39" spans="1:255" ht="15.75">
      <c r="A39" s="178" t="s">
        <v>114</v>
      </c>
      <c r="B39" s="472"/>
      <c r="C39" s="150" t="s">
        <v>594</v>
      </c>
      <c r="D39" s="586">
        <v>-5306</v>
      </c>
      <c r="E39" s="586">
        <v>-5843</v>
      </c>
      <c r="F39" s="586">
        <v>-4934</v>
      </c>
      <c r="G39" s="586">
        <v>-6706</v>
      </c>
      <c r="H39" s="584" t="s">
        <v>689</v>
      </c>
      <c r="I39" s="51"/>
      <c r="N39" s="13"/>
    </row>
    <row r="40" spans="1:255" ht="15.75">
      <c r="A40" s="178" t="s">
        <v>115</v>
      </c>
      <c r="B40" s="472"/>
      <c r="C40" s="150"/>
      <c r="D40" s="586">
        <v>88</v>
      </c>
      <c r="E40" s="586">
        <v>433</v>
      </c>
      <c r="F40" s="586">
        <v>169</v>
      </c>
      <c r="G40" s="586">
        <v>1283</v>
      </c>
      <c r="H40" s="584" t="s">
        <v>688</v>
      </c>
      <c r="I40" s="51"/>
      <c r="N40" s="13"/>
    </row>
    <row r="41" spans="1:255" ht="15.75">
      <c r="A41" s="178" t="s">
        <v>116</v>
      </c>
      <c r="B41" s="472"/>
      <c r="C41" s="150"/>
      <c r="D41" s="586">
        <v>-292</v>
      </c>
      <c r="E41" s="586">
        <v>-389</v>
      </c>
      <c r="F41" s="586">
        <v>-244</v>
      </c>
      <c r="G41" s="586">
        <v>-49</v>
      </c>
      <c r="H41" s="584" t="s">
        <v>687</v>
      </c>
      <c r="I41" s="51"/>
      <c r="N41" s="13"/>
    </row>
    <row r="42" spans="1:255" ht="16.5" thickBot="1">
      <c r="A42" s="335"/>
      <c r="B42" s="169"/>
      <c r="C42" s="181"/>
      <c r="D42" s="147"/>
      <c r="E42" s="148"/>
      <c r="F42" s="148"/>
      <c r="G42" s="148"/>
      <c r="H42" s="3"/>
      <c r="I42" s="51"/>
      <c r="N42" s="13"/>
    </row>
    <row r="43" spans="1:255" ht="17.25" thickTop="1" thickBot="1">
      <c r="A43" s="335" t="s">
        <v>117</v>
      </c>
      <c r="B43" s="472"/>
      <c r="C43" s="363" t="s">
        <v>613</v>
      </c>
      <c r="D43" s="95">
        <v>55464</v>
      </c>
      <c r="E43" s="95">
        <v>65059</v>
      </c>
      <c r="F43" s="95">
        <v>64356</v>
      </c>
      <c r="G43" s="599">
        <v>55251</v>
      </c>
      <c r="H43" s="4"/>
      <c r="I43" s="50"/>
      <c r="N43" s="13"/>
    </row>
    <row r="44" spans="1:255" ht="16.5" thickTop="1">
      <c r="A44" s="287"/>
      <c r="B44" s="274"/>
      <c r="C44" s="364" t="s">
        <v>602</v>
      </c>
      <c r="D44" s="35"/>
      <c r="E44" s="26"/>
      <c r="F44" s="26"/>
      <c r="G44" s="24"/>
      <c r="H44" s="26"/>
      <c r="I44" s="51"/>
      <c r="J44" s="13"/>
    </row>
    <row r="45" spans="1:255" ht="9" customHeight="1">
      <c r="A45" s="287"/>
      <c r="B45" s="274"/>
      <c r="C45" s="188"/>
      <c r="D45" s="58"/>
      <c r="E45" s="26"/>
      <c r="F45" s="26"/>
      <c r="G45" s="26"/>
      <c r="H45" s="26"/>
      <c r="I45" s="51"/>
      <c r="J45" s="13"/>
    </row>
    <row r="46" spans="1:255" s="23" customFormat="1" ht="15.75">
      <c r="A46" s="287"/>
      <c r="B46" s="288"/>
      <c r="C46" s="365" t="s">
        <v>604</v>
      </c>
      <c r="D46" s="27"/>
      <c r="E46" s="27"/>
      <c r="F46" s="27"/>
      <c r="G46" s="27"/>
      <c r="H46" s="27"/>
      <c r="I46" s="51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7"/>
      <c r="HB46" s="27"/>
      <c r="HC46" s="27"/>
      <c r="HD46" s="27"/>
      <c r="HE46" s="27"/>
      <c r="HF46" s="27"/>
      <c r="HG46" s="27"/>
      <c r="HH46" s="27"/>
      <c r="HI46" s="27"/>
      <c r="HJ46" s="27"/>
      <c r="HK46" s="27"/>
      <c r="HL46" s="27"/>
      <c r="HM46" s="27"/>
      <c r="HN46" s="27"/>
      <c r="HO46" s="27"/>
      <c r="HP46" s="27"/>
      <c r="HQ46" s="27"/>
      <c r="HR46" s="27"/>
      <c r="HS46" s="27"/>
      <c r="HT46" s="27"/>
      <c r="HU46" s="27"/>
      <c r="HV46" s="27"/>
      <c r="HW46" s="27"/>
      <c r="HX46" s="27"/>
      <c r="HY46" s="27"/>
      <c r="HZ46" s="27"/>
      <c r="IA46" s="27"/>
      <c r="IB46" s="27"/>
      <c r="IC46" s="27"/>
      <c r="ID46" s="27"/>
      <c r="IE46" s="27"/>
      <c r="IF46" s="27"/>
      <c r="IG46" s="27"/>
      <c r="IH46" s="27"/>
      <c r="II46" s="27"/>
      <c r="IJ46" s="27"/>
      <c r="IK46" s="27"/>
      <c r="IL46" s="27"/>
      <c r="IM46" s="27"/>
      <c r="IN46" s="27"/>
      <c r="IO46" s="27"/>
      <c r="IP46" s="27"/>
      <c r="IQ46" s="27"/>
      <c r="IR46" s="27"/>
      <c r="IS46" s="27"/>
      <c r="IT46" s="27"/>
      <c r="IU46" s="27"/>
    </row>
    <row r="47" spans="1:255" ht="26.25">
      <c r="A47" s="287"/>
      <c r="B47" s="274"/>
      <c r="C47" s="267" t="s">
        <v>605</v>
      </c>
      <c r="D47" s="240"/>
      <c r="E47" s="387"/>
      <c r="F47" s="26"/>
      <c r="G47" s="174"/>
      <c r="H47" s="26"/>
      <c r="I47" s="51"/>
      <c r="J47" s="13"/>
    </row>
    <row r="48" spans="1:255" ht="12" customHeight="1" thickBot="1">
      <c r="A48" s="378"/>
      <c r="B48" s="379"/>
      <c r="C48" s="185"/>
      <c r="D48" s="52"/>
      <c r="E48" s="52"/>
      <c r="F48" s="52"/>
      <c r="G48" s="52"/>
      <c r="H48" s="52"/>
      <c r="I48" s="53"/>
      <c r="K48" s="13"/>
    </row>
    <row r="49" spans="1:11" ht="16.5" thickTop="1">
      <c r="A49" s="26"/>
      <c r="B49" s="30"/>
      <c r="K49" s="13"/>
    </row>
    <row r="50" spans="1:11">
      <c r="A50" s="26"/>
    </row>
    <row r="51" spans="1:11" ht="30" customHeight="1">
      <c r="A51" s="26"/>
      <c r="C51" s="374" t="s">
        <v>576</v>
      </c>
      <c r="D51" s="1139" t="str">
        <f>IF(COUNTA(D8:G8,D11:G16,D20:G20,D24:G24,D26:G26,D29:G29,D33:G34,D38:G38,D43:G43)/60*100=100,"OK - Tabulka 2C je zcela vyplněna","UPOZORNĚNÍ - Tabulka 2C není zcela vyplněna, doplňte hodnoty, L, M nebo 0")</f>
        <v>OK - Tabulka 2C je zcela vyplněna</v>
      </c>
      <c r="E51" s="1139"/>
      <c r="F51" s="1139"/>
      <c r="G51" s="1139"/>
      <c r="H51" s="367"/>
      <c r="I51" s="236"/>
    </row>
    <row r="52" spans="1:11" ht="15.75">
      <c r="A52" s="26"/>
      <c r="C52" s="237" t="s">
        <v>577</v>
      </c>
      <c r="D52" s="375"/>
      <c r="E52" s="312"/>
      <c r="F52" s="312"/>
      <c r="G52" s="312"/>
      <c r="H52" s="238"/>
      <c r="I52" s="239"/>
    </row>
    <row r="53" spans="1:11" ht="23.25">
      <c r="A53" s="26"/>
      <c r="C53" s="368" t="s">
        <v>323</v>
      </c>
      <c r="D53" s="369">
        <f>IF(D43="M",0,D43)-IF(D8="M",0,D8)-IF(D11="M",0,D11)-IF(D20="M",0,D20)-IF(D24="M",0,D24)-IF(D26="M",0,D26)-IF(D29="M",0,D29)-IF(D33="M",0,D33)-IF(D34="M",0,D34)-IF(D38="M",0,D38)</f>
        <v>0</v>
      </c>
      <c r="E53" s="369">
        <f>IF(E43="M",0,E43)-IF(E8="M",0,E8)-IF(E11="M",0,E11)-IF(E20="M",0,E20)-IF(E24="M",0,E24)-IF(E26="M",0,E26)-IF(E29="M",0,E29)-IF(E33="M",0,E33)-IF(E34="M",0,E34)-IF(E38="M",0,E38)</f>
        <v>0</v>
      </c>
      <c r="F53" s="369">
        <f>IF(F43="M",0,F43)-IF(F8="M",0,F8)-IF(F11="M",0,F11)-IF(F20="M",0,F20)-IF(F24="M",0,F24)-IF(F26="M",0,F26)-IF(F29="M",0,F29)-IF(F33="M",0,F33)-IF(F34="M",0,F34)-IF(F38="M",0,F38)</f>
        <v>0</v>
      </c>
      <c r="G53" s="369">
        <f>IF(G43="M",0,G43)-IF(G8="M",0,G8)-IF(G11="M",0,G11)-IF(G20="M",0,G20)-IF(G24="M",0,G24)-IF(G26="M",0,G26)-IF(G29="M",0,G29)-IF(G33="M",0,G33)-IF(G34="M",0,G34)-IF(G38="M",0,G38)</f>
        <v>0</v>
      </c>
      <c r="H53" s="238"/>
      <c r="I53" s="239"/>
    </row>
    <row r="54" spans="1:11" ht="15.75">
      <c r="A54" s="26"/>
      <c r="C54" s="368" t="s">
        <v>34</v>
      </c>
      <c r="D54" s="369">
        <f>IF(D11="M",0,D11)-IF(D12="M",0,D12)-IF(D13="M",0,D13)-IF(D14="M",0,D14)</f>
        <v>0</v>
      </c>
      <c r="E54" s="369">
        <f>IF(E11="M",0,E11)-IF(E12="M",0,E12)-IF(E13="M",0,E13)-IF(E14="M",0,E14)</f>
        <v>0</v>
      </c>
      <c r="F54" s="369">
        <f>IF(F11="M",0,F11)-IF(F12="M",0,F12)-IF(F13="M",0,F13)-IF(F14="M",0,F14)</f>
        <v>0</v>
      </c>
      <c r="G54" s="369">
        <f>IF(G11="M",0,G11)-IF(G12="M",0,G12)-IF(G13="M",0,G13)-IF(G14="M",0,G14)</f>
        <v>0</v>
      </c>
      <c r="H54" s="238"/>
      <c r="I54" s="239"/>
    </row>
    <row r="55" spans="1:11" ht="15.75">
      <c r="A55" s="26"/>
      <c r="C55" s="368" t="s">
        <v>35</v>
      </c>
      <c r="D55" s="369">
        <f>D38-SUM(D39:D42)</f>
        <v>0</v>
      </c>
      <c r="E55" s="369">
        <f>E38-SUM(E39:E42)</f>
        <v>0</v>
      </c>
      <c r="F55" s="369">
        <f>F38-SUM(F39:F42)</f>
        <v>0</v>
      </c>
      <c r="G55" s="369">
        <f>G38-SUM(G39:G42)</f>
        <v>0</v>
      </c>
      <c r="H55" s="238"/>
      <c r="I55" s="239"/>
    </row>
    <row r="56" spans="1:11" ht="15.75">
      <c r="A56" s="26"/>
      <c r="C56" s="370" t="s">
        <v>606</v>
      </c>
      <c r="D56" s="241"/>
      <c r="E56" s="241"/>
      <c r="F56" s="241"/>
      <c r="G56" s="241"/>
      <c r="H56" s="238"/>
      <c r="I56" s="239"/>
    </row>
    <row r="57" spans="1:11" ht="15.75">
      <c r="A57" s="24"/>
      <c r="C57" s="371" t="s">
        <v>36</v>
      </c>
      <c r="D57" s="244">
        <f>IF('Tabulka 1'!E13="M",0,'Tabulka 1'!E13)-IF('Tabulka 2C'!D43="M",0,'Tabulka 2C'!D43)</f>
        <v>0</v>
      </c>
      <c r="E57" s="244">
        <f>IF('Tabulka 1'!F13="M",0,'Tabulka 1'!F13)-IF('Tabulka 2C'!E43="M",0,'Tabulka 2C'!E43)</f>
        <v>0</v>
      </c>
      <c r="F57" s="244">
        <f>IF('Tabulka 1'!G13="M",0,'Tabulka 1'!G13)-IF('Tabulka 2C'!F43="M",0,'Tabulka 2C'!F43)</f>
        <v>0</v>
      </c>
      <c r="G57" s="244">
        <f>IF('Tabulka 1'!H13="M",0,'Tabulka 1'!H13)-IF('Tabulka 2C'!G43="M",0,'Tabulka 2C'!G43)</f>
        <v>0</v>
      </c>
      <c r="H57" s="372"/>
      <c r="I57" s="373"/>
    </row>
    <row r="58" spans="1:11">
      <c r="A58" s="24"/>
    </row>
    <row r="59" spans="1:11">
      <c r="A59" s="24"/>
    </row>
    <row r="60" spans="1:11">
      <c r="A60" s="24"/>
    </row>
    <row r="61" spans="1:11">
      <c r="A61" s="26"/>
    </row>
    <row r="62" spans="1:11">
      <c r="A62" s="26"/>
    </row>
  </sheetData>
  <sheetProtection formatColumns="0" formatRows="0" insertRows="0" insertHyperlinks="0" deleteRows="0"/>
  <mergeCells count="1">
    <mergeCell ref="D51:G51"/>
  </mergeCells>
  <phoneticPr fontId="35" type="noConversion"/>
  <conditionalFormatting sqref="D51">
    <cfRule type="expression" dxfId="19" priority="1" stopIfTrue="1">
      <formula>COUNTA(D8:G8,D11:G16,D20:G20,D24:G24,D26:G26,D29:G29,D33:G34,D38:G38,D43:G43)/60*100&lt;&gt;100</formula>
    </cfRule>
  </conditionalFormatting>
  <conditionalFormatting sqref="E51:G51">
    <cfRule type="expression" dxfId="18" priority="3" stopIfTrue="1">
      <formula>COUNTA(E8:G8,E11:G16,E20:G20,E24:G24,E26:G26,E29:G29,E33:G34,E38:G38,E43:G43)/60*100&lt;&gt;100</formula>
    </cfRule>
  </conditionalFormatting>
  <dataValidations count="1">
    <dataValidation type="list" errorStyle="warning" allowBlank="1" showInputMessage="1" showErrorMessage="1" errorTitle="Please select from the list only" error="Please select one option from the drop-down list only!" prompt="Uveďte účetní bázi výchozího salda hospodaření:_x000a_----------------------_x000a_Vyberte z rozevíracího seznamu jednu z možností!_x000a_" sqref="D9:G9">
      <formula1>$K$1:$K$4</formula1>
    </dataValidation>
  </dataValidations>
  <hyperlinks>
    <hyperlink ref="L1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63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IU62"/>
  <sheetViews>
    <sheetView showGridLines="0" defaultGridColor="0" topLeftCell="B1" colorId="22" zoomScale="80" zoomScaleNormal="80" zoomScaleSheetLayoutView="80" workbookViewId="0">
      <pane xSplit="2" ySplit="7" topLeftCell="D44" activePane="bottomRight" state="frozen"/>
      <selection activeCell="D47" sqref="D47"/>
      <selection pane="topRight" activeCell="D47" sqref="D47"/>
      <selection pane="bottomLeft" activeCell="D47" sqref="D47"/>
      <selection pane="bottomRight" activeCell="F29" sqref="F29"/>
    </sheetView>
  </sheetViews>
  <sheetFormatPr defaultColWidth="9.77734375" defaultRowHeight="15"/>
  <cols>
    <col min="1" max="1" width="11.5546875" style="798" hidden="1" customWidth="1"/>
    <col min="2" max="2" width="6.6640625" style="798" customWidth="1"/>
    <col min="3" max="3" width="63.6640625" style="812" customWidth="1"/>
    <col min="4" max="7" width="12.77734375" style="616" customWidth="1"/>
    <col min="8" max="8" width="83.21875" style="616" bestFit="1" customWidth="1"/>
    <col min="9" max="9" width="5.33203125" style="616" customWidth="1"/>
    <col min="10" max="10" width="1" style="616" customWidth="1"/>
    <col min="11" max="11" width="2.5546875" style="616" customWidth="1"/>
    <col min="12" max="12" width="9.77734375" style="616"/>
    <col min="13" max="13" width="13.109375" style="616" customWidth="1"/>
    <col min="14" max="14" width="9.33203125" style="616" customWidth="1"/>
    <col min="15" max="16384" width="9.77734375" style="616"/>
  </cols>
  <sheetData>
    <row r="1" spans="1:17" ht="18">
      <c r="A1" s="847"/>
      <c r="B1" s="847"/>
      <c r="C1" s="689" t="s">
        <v>849</v>
      </c>
      <c r="D1" s="690"/>
      <c r="E1" s="619"/>
      <c r="F1" s="619"/>
      <c r="G1" s="619"/>
      <c r="H1" s="619"/>
      <c r="I1" s="619"/>
      <c r="K1" s="617" t="s">
        <v>807</v>
      </c>
      <c r="L1" s="1118" t="s">
        <v>901</v>
      </c>
      <c r="M1" s="868">
        <v>3</v>
      </c>
      <c r="N1" s="868">
        <v>4</v>
      </c>
      <c r="O1" s="868">
        <v>5</v>
      </c>
      <c r="P1" s="868">
        <v>6</v>
      </c>
      <c r="Q1" s="868">
        <v>7</v>
      </c>
    </row>
    <row r="2" spans="1:17" ht="11.25" customHeight="1" thickBot="1">
      <c r="A2" s="847"/>
      <c r="B2" s="847"/>
      <c r="C2" s="944"/>
      <c r="D2" s="943"/>
      <c r="E2" s="619"/>
      <c r="F2" s="619"/>
      <c r="G2" s="619"/>
      <c r="H2" s="619"/>
      <c r="I2" s="619"/>
      <c r="J2" s="680"/>
      <c r="K2" s="617" t="s">
        <v>808</v>
      </c>
    </row>
    <row r="3" spans="1:17" ht="16.5" thickTop="1">
      <c r="A3" s="846"/>
      <c r="B3" s="845"/>
      <c r="C3" s="695"/>
      <c r="D3" s="696"/>
      <c r="E3" s="697"/>
      <c r="F3" s="697"/>
      <c r="G3" s="697"/>
      <c r="H3" s="697"/>
      <c r="I3" s="942"/>
      <c r="J3" s="680"/>
      <c r="K3" s="617" t="s">
        <v>809</v>
      </c>
    </row>
    <row r="4" spans="1:17" ht="15.75">
      <c r="A4" s="707"/>
      <c r="B4" s="844"/>
      <c r="C4" s="702" t="str">
        <f>'Cover page'!E13</f>
        <v>Member state: Czechia</v>
      </c>
      <c r="D4" s="703"/>
      <c r="E4" s="861"/>
      <c r="F4" s="861" t="s">
        <v>718</v>
      </c>
      <c r="G4" s="861"/>
      <c r="H4" s="941"/>
      <c r="I4" s="933"/>
      <c r="K4" s="617" t="s">
        <v>810</v>
      </c>
      <c r="N4" s="680"/>
    </row>
    <row r="5" spans="1:17" ht="15.75">
      <c r="A5" s="707" t="s">
        <v>15</v>
      </c>
      <c r="B5" s="708"/>
      <c r="C5" s="709" t="s">
        <v>719</v>
      </c>
      <c r="D5" s="710">
        <f>'Table 1'!E5</f>
        <v>2021</v>
      </c>
      <c r="E5" s="710">
        <f>'Table 1'!F5</f>
        <v>2022</v>
      </c>
      <c r="F5" s="710">
        <f>'Table 1'!G5</f>
        <v>2023</v>
      </c>
      <c r="G5" s="710">
        <f>'Table 1'!H5</f>
        <v>2024</v>
      </c>
      <c r="H5" s="940"/>
      <c r="I5" s="933"/>
      <c r="N5" s="680"/>
    </row>
    <row r="6" spans="1:17" ht="15.75">
      <c r="A6" s="707"/>
      <c r="B6" s="712"/>
      <c r="C6" s="713" t="str">
        <f>'Cover page'!E14</f>
        <v>Date: 31/03/2024</v>
      </c>
      <c r="D6" s="939"/>
      <c r="E6" s="939"/>
      <c r="F6" s="939"/>
      <c r="G6" s="938"/>
      <c r="H6" s="937"/>
      <c r="I6" s="933"/>
      <c r="N6" s="680"/>
    </row>
    <row r="7" spans="1:17" ht="10.5" customHeight="1" thickBot="1">
      <c r="A7" s="707"/>
      <c r="B7" s="717"/>
      <c r="C7" s="866"/>
      <c r="D7" s="936"/>
      <c r="E7" s="936"/>
      <c r="F7" s="936"/>
      <c r="G7" s="935"/>
      <c r="H7" s="934"/>
      <c r="I7" s="933"/>
      <c r="N7" s="680"/>
    </row>
    <row r="8" spans="1:17" ht="17.25" thickTop="1" thickBot="1">
      <c r="A8" s="721" t="s">
        <v>97</v>
      </c>
      <c r="B8" s="722"/>
      <c r="C8" s="881" t="s">
        <v>848</v>
      </c>
      <c r="D8" s="882">
        <v>41273</v>
      </c>
      <c r="E8" s="883">
        <v>32804</v>
      </c>
      <c r="F8" s="883">
        <v>72200</v>
      </c>
      <c r="G8" s="884">
        <v>52069</v>
      </c>
      <c r="H8" s="885"/>
      <c r="I8" s="886"/>
      <c r="N8" s="680"/>
    </row>
    <row r="9" spans="1:17" ht="16.5" thickTop="1">
      <c r="A9" s="721"/>
      <c r="B9" s="701"/>
      <c r="C9" s="887" t="s">
        <v>812</v>
      </c>
      <c r="D9" s="888" t="s">
        <v>807</v>
      </c>
      <c r="E9" s="888" t="s">
        <v>807</v>
      </c>
      <c r="F9" s="888" t="s">
        <v>807</v>
      </c>
      <c r="G9" s="888" t="s">
        <v>807</v>
      </c>
      <c r="H9" s="889"/>
      <c r="I9" s="706"/>
      <c r="N9" s="680"/>
    </row>
    <row r="10" spans="1:17" ht="9.75" customHeight="1">
      <c r="A10" s="721"/>
      <c r="B10" s="701"/>
      <c r="C10" s="887"/>
      <c r="D10" s="891"/>
      <c r="E10" s="789"/>
      <c r="F10" s="789"/>
      <c r="G10" s="789"/>
      <c r="H10" s="892"/>
      <c r="I10" s="706"/>
      <c r="N10" s="680"/>
    </row>
    <row r="11" spans="1:17" ht="15.75">
      <c r="A11" s="721" t="s">
        <v>98</v>
      </c>
      <c r="B11" s="722"/>
      <c r="C11" s="893" t="s">
        <v>847</v>
      </c>
      <c r="D11" s="894">
        <v>1372</v>
      </c>
      <c r="E11" s="894">
        <v>2393</v>
      </c>
      <c r="F11" s="894">
        <v>289</v>
      </c>
      <c r="G11" s="894">
        <v>6106</v>
      </c>
      <c r="H11" s="895"/>
      <c r="I11" s="706"/>
      <c r="N11" s="680"/>
    </row>
    <row r="12" spans="1:17" ht="15.75">
      <c r="A12" s="721" t="s">
        <v>99</v>
      </c>
      <c r="B12" s="722"/>
      <c r="C12" s="896" t="s">
        <v>814</v>
      </c>
      <c r="D12" s="894">
        <v>165</v>
      </c>
      <c r="E12" s="894">
        <v>1188</v>
      </c>
      <c r="F12" s="894">
        <v>-1667</v>
      </c>
      <c r="G12" s="894">
        <v>821</v>
      </c>
      <c r="H12" s="895"/>
      <c r="I12" s="706"/>
      <c r="N12" s="680"/>
    </row>
    <row r="13" spans="1:17" ht="15.75">
      <c r="A13" s="721" t="s">
        <v>100</v>
      </c>
      <c r="B13" s="722"/>
      <c r="C13" s="897" t="s">
        <v>815</v>
      </c>
      <c r="D13" s="894">
        <v>1115</v>
      </c>
      <c r="E13" s="894">
        <v>1383</v>
      </c>
      <c r="F13" s="894">
        <v>1833</v>
      </c>
      <c r="G13" s="894">
        <v>5436</v>
      </c>
      <c r="H13" s="895"/>
      <c r="I13" s="706"/>
      <c r="N13" s="680"/>
    </row>
    <row r="14" spans="1:17" ht="15.75">
      <c r="A14" s="721" t="s">
        <v>101</v>
      </c>
      <c r="B14" s="722"/>
      <c r="C14" s="897" t="s">
        <v>817</v>
      </c>
      <c r="D14" s="894">
        <v>92</v>
      </c>
      <c r="E14" s="894">
        <v>-178</v>
      </c>
      <c r="F14" s="894">
        <v>123</v>
      </c>
      <c r="G14" s="894">
        <v>-151</v>
      </c>
      <c r="H14" s="895"/>
      <c r="I14" s="706"/>
      <c r="N14" s="680"/>
    </row>
    <row r="15" spans="1:17" ht="16.5" thickBot="1">
      <c r="A15" s="721" t="s">
        <v>102</v>
      </c>
      <c r="B15" s="722"/>
      <c r="C15" s="898" t="s">
        <v>819</v>
      </c>
      <c r="D15" s="894">
        <v>0</v>
      </c>
      <c r="E15" s="894">
        <v>0</v>
      </c>
      <c r="F15" s="894">
        <v>0</v>
      </c>
      <c r="G15" s="894">
        <v>0</v>
      </c>
      <c r="H15" s="895"/>
      <c r="I15" s="706"/>
      <c r="N15" s="680"/>
    </row>
    <row r="16" spans="1:17" ht="16.5" thickBot="1">
      <c r="A16" s="899" t="s">
        <v>277</v>
      </c>
      <c r="B16" s="722"/>
      <c r="C16" s="900" t="s">
        <v>820</v>
      </c>
      <c r="D16" s="894">
        <v>74</v>
      </c>
      <c r="E16" s="894">
        <v>-197</v>
      </c>
      <c r="F16" s="894">
        <v>101</v>
      </c>
      <c r="G16" s="894">
        <v>-169</v>
      </c>
      <c r="H16" s="895"/>
      <c r="I16" s="706"/>
      <c r="N16" s="680"/>
    </row>
    <row r="17" spans="1:14" ht="15.75">
      <c r="A17" s="831" t="s">
        <v>103</v>
      </c>
      <c r="B17" s="722"/>
      <c r="C17" s="901" t="s">
        <v>821</v>
      </c>
      <c r="D17" s="902"/>
      <c r="E17" s="902"/>
      <c r="F17" s="902"/>
      <c r="G17" s="902"/>
      <c r="H17" s="903"/>
      <c r="I17" s="706"/>
      <c r="N17" s="680"/>
    </row>
    <row r="18" spans="1:14" ht="15.75">
      <c r="A18" s="831" t="s">
        <v>104</v>
      </c>
      <c r="B18" s="722"/>
      <c r="C18" s="901" t="s">
        <v>822</v>
      </c>
      <c r="D18" s="902"/>
      <c r="E18" s="902"/>
      <c r="F18" s="902"/>
      <c r="G18" s="902"/>
      <c r="H18" s="903"/>
      <c r="I18" s="706"/>
      <c r="N18" s="680"/>
    </row>
    <row r="19" spans="1:14" ht="15.75">
      <c r="A19" s="721"/>
      <c r="B19" s="701"/>
      <c r="C19" s="904"/>
      <c r="D19" s="905"/>
      <c r="E19" s="906"/>
      <c r="F19" s="906"/>
      <c r="G19" s="906"/>
      <c r="H19" s="895"/>
      <c r="I19" s="706"/>
      <c r="N19" s="680"/>
    </row>
    <row r="20" spans="1:14" ht="15.75">
      <c r="A20" s="721" t="s">
        <v>105</v>
      </c>
      <c r="B20" s="722"/>
      <c r="C20" s="893" t="s">
        <v>823</v>
      </c>
      <c r="D20" s="907">
        <v>1268</v>
      </c>
      <c r="E20" s="907">
        <v>1401</v>
      </c>
      <c r="F20" s="907">
        <v>-2969</v>
      </c>
      <c r="G20" s="907">
        <v>1096</v>
      </c>
      <c r="H20" s="1120" t="s">
        <v>902</v>
      </c>
      <c r="I20" s="706"/>
      <c r="N20" s="680"/>
    </row>
    <row r="21" spans="1:14" ht="15.75">
      <c r="A21" s="831" t="s">
        <v>106</v>
      </c>
      <c r="B21" s="722"/>
      <c r="C21" s="901" t="s">
        <v>825</v>
      </c>
      <c r="D21" s="902"/>
      <c r="E21" s="902"/>
      <c r="F21" s="902"/>
      <c r="G21" s="902"/>
      <c r="H21" s="903"/>
      <c r="I21" s="706"/>
      <c r="N21" s="680"/>
    </row>
    <row r="22" spans="1:14" ht="15.75">
      <c r="A22" s="831" t="s">
        <v>107</v>
      </c>
      <c r="B22" s="722"/>
      <c r="C22" s="901" t="s">
        <v>826</v>
      </c>
      <c r="D22" s="902"/>
      <c r="E22" s="902"/>
      <c r="F22" s="902"/>
      <c r="G22" s="902"/>
      <c r="H22" s="903"/>
      <c r="I22" s="706"/>
      <c r="N22" s="680"/>
    </row>
    <row r="23" spans="1:14" ht="15.75">
      <c r="A23" s="721"/>
      <c r="B23" s="853"/>
      <c r="C23" s="865"/>
      <c r="D23" s="905"/>
      <c r="E23" s="906"/>
      <c r="F23" s="906"/>
      <c r="G23" s="906"/>
      <c r="H23" s="895"/>
      <c r="I23" s="706"/>
      <c r="N23" s="680"/>
    </row>
    <row r="24" spans="1:14" ht="15.75">
      <c r="A24" s="721" t="s">
        <v>108</v>
      </c>
      <c r="B24" s="722"/>
      <c r="C24" s="908" t="s">
        <v>827</v>
      </c>
      <c r="D24" s="907">
        <v>229</v>
      </c>
      <c r="E24" s="907">
        <v>2</v>
      </c>
      <c r="F24" s="907">
        <v>144</v>
      </c>
      <c r="G24" s="907">
        <v>92</v>
      </c>
      <c r="H24" s="895"/>
      <c r="I24" s="706"/>
      <c r="N24" s="680"/>
    </row>
    <row r="25" spans="1:14" ht="15.75">
      <c r="A25" s="721"/>
      <c r="B25" s="853"/>
      <c r="C25" s="865"/>
      <c r="D25" s="905"/>
      <c r="E25" s="906"/>
      <c r="F25" s="906"/>
      <c r="G25" s="906"/>
      <c r="H25" s="895"/>
      <c r="I25" s="706"/>
      <c r="N25" s="680"/>
    </row>
    <row r="26" spans="1:14" ht="15.75">
      <c r="A26" s="721" t="s">
        <v>317</v>
      </c>
      <c r="B26" s="722"/>
      <c r="C26" s="893" t="s">
        <v>829</v>
      </c>
      <c r="D26" s="907">
        <v>9186</v>
      </c>
      <c r="E26" s="907">
        <v>25707</v>
      </c>
      <c r="F26" s="907">
        <v>-9161</v>
      </c>
      <c r="G26" s="907">
        <v>-3254</v>
      </c>
      <c r="H26" s="895"/>
      <c r="I26" s="706"/>
      <c r="N26" s="680"/>
    </row>
    <row r="27" spans="1:14" ht="15.75">
      <c r="A27" s="831" t="s">
        <v>318</v>
      </c>
      <c r="B27" s="722"/>
      <c r="C27" s="901" t="s">
        <v>825</v>
      </c>
      <c r="D27" s="902"/>
      <c r="E27" s="902"/>
      <c r="F27" s="902"/>
      <c r="G27" s="902"/>
      <c r="H27" s="903"/>
      <c r="I27" s="706"/>
      <c r="N27" s="680"/>
    </row>
    <row r="28" spans="1:14" ht="15.75">
      <c r="A28" s="831" t="s">
        <v>319</v>
      </c>
      <c r="B28" s="722"/>
      <c r="C28" s="901" t="s">
        <v>826</v>
      </c>
      <c r="D28" s="902"/>
      <c r="E28" s="902"/>
      <c r="F28" s="902"/>
      <c r="G28" s="902"/>
      <c r="H28" s="903"/>
      <c r="I28" s="706"/>
      <c r="N28" s="680"/>
    </row>
    <row r="29" spans="1:14" ht="15.75">
      <c r="A29" s="721" t="s">
        <v>320</v>
      </c>
      <c r="B29" s="722"/>
      <c r="C29" s="893" t="s">
        <v>831</v>
      </c>
      <c r="D29" s="907">
        <v>-5129</v>
      </c>
      <c r="E29" s="907">
        <v>-5625</v>
      </c>
      <c r="F29" s="907">
        <v>-9127</v>
      </c>
      <c r="G29" s="907">
        <v>-4848</v>
      </c>
      <c r="H29" s="895"/>
      <c r="I29" s="706"/>
      <c r="N29" s="680"/>
    </row>
    <row r="30" spans="1:14" ht="15.75">
      <c r="A30" s="831" t="s">
        <v>321</v>
      </c>
      <c r="B30" s="722"/>
      <c r="C30" s="901" t="s">
        <v>825</v>
      </c>
      <c r="D30" s="902"/>
      <c r="E30" s="902"/>
      <c r="F30" s="902"/>
      <c r="G30" s="902"/>
      <c r="H30" s="903"/>
      <c r="I30" s="706"/>
      <c r="N30" s="680"/>
    </row>
    <row r="31" spans="1:14" ht="15.75">
      <c r="A31" s="831" t="s">
        <v>322</v>
      </c>
      <c r="B31" s="722"/>
      <c r="C31" s="901" t="s">
        <v>826</v>
      </c>
      <c r="D31" s="902"/>
      <c r="E31" s="902"/>
      <c r="F31" s="902"/>
      <c r="G31" s="902"/>
      <c r="H31" s="903"/>
      <c r="I31" s="706"/>
      <c r="N31" s="680"/>
    </row>
    <row r="32" spans="1:14" ht="15.75">
      <c r="A32" s="721"/>
      <c r="B32" s="853"/>
      <c r="C32" s="865"/>
      <c r="D32" s="905"/>
      <c r="E32" s="906"/>
      <c r="F32" s="906"/>
      <c r="G32" s="906"/>
      <c r="H32" s="895"/>
      <c r="I32" s="706"/>
      <c r="N32" s="680"/>
    </row>
    <row r="33" spans="1:255" ht="15.75">
      <c r="A33" s="721" t="s">
        <v>109</v>
      </c>
      <c r="B33" s="722"/>
      <c r="C33" s="893" t="s">
        <v>846</v>
      </c>
      <c r="D33" s="907" t="s">
        <v>708</v>
      </c>
      <c r="E33" s="907" t="s">
        <v>708</v>
      </c>
      <c r="F33" s="907" t="s">
        <v>708</v>
      </c>
      <c r="G33" s="907" t="s">
        <v>708</v>
      </c>
      <c r="H33" s="895"/>
      <c r="I33" s="706"/>
      <c r="N33" s="680"/>
    </row>
    <row r="34" spans="1:255" ht="15.75">
      <c r="A34" s="721" t="s">
        <v>110</v>
      </c>
      <c r="B34" s="722"/>
      <c r="C34" s="893" t="s">
        <v>845</v>
      </c>
      <c r="D34" s="907">
        <v>12775</v>
      </c>
      <c r="E34" s="907">
        <v>14176</v>
      </c>
      <c r="F34" s="907">
        <v>17989</v>
      </c>
      <c r="G34" s="907">
        <v>9462</v>
      </c>
      <c r="H34" s="895"/>
      <c r="I34" s="706"/>
      <c r="N34" s="680"/>
    </row>
    <row r="35" spans="1:255" ht="15.75">
      <c r="A35" s="831" t="s">
        <v>111</v>
      </c>
      <c r="B35" s="722"/>
      <c r="C35" s="901" t="s">
        <v>825</v>
      </c>
      <c r="D35" s="902"/>
      <c r="E35" s="902"/>
      <c r="F35" s="902"/>
      <c r="G35" s="902"/>
      <c r="H35" s="903"/>
      <c r="I35" s="706"/>
      <c r="N35" s="680"/>
    </row>
    <row r="36" spans="1:255" ht="15.75">
      <c r="A36" s="831" t="s">
        <v>112</v>
      </c>
      <c r="B36" s="722"/>
      <c r="C36" s="901" t="s">
        <v>826</v>
      </c>
      <c r="D36" s="902"/>
      <c r="E36" s="902"/>
      <c r="F36" s="902"/>
      <c r="G36" s="902"/>
      <c r="H36" s="903"/>
      <c r="I36" s="706"/>
      <c r="N36" s="680"/>
    </row>
    <row r="37" spans="1:255" ht="15.75">
      <c r="A37" s="721"/>
      <c r="B37" s="909"/>
      <c r="C37" s="865"/>
      <c r="D37" s="905"/>
      <c r="E37" s="906"/>
      <c r="F37" s="906"/>
      <c r="G37" s="906"/>
      <c r="H37" s="895"/>
      <c r="I37" s="706"/>
      <c r="N37" s="680"/>
    </row>
    <row r="38" spans="1:255" ht="15.75">
      <c r="A38" s="721" t="s">
        <v>113</v>
      </c>
      <c r="B38" s="722"/>
      <c r="C38" s="893" t="s">
        <v>834</v>
      </c>
      <c r="D38" s="907">
        <v>-5510</v>
      </c>
      <c r="E38" s="907">
        <v>-5799</v>
      </c>
      <c r="F38" s="907">
        <v>-5009</v>
      </c>
      <c r="G38" s="907">
        <v>-5472</v>
      </c>
      <c r="H38" s="895"/>
      <c r="I38" s="706"/>
      <c r="N38" s="680"/>
    </row>
    <row r="39" spans="1:255" ht="15.75">
      <c r="A39" s="831" t="s">
        <v>114</v>
      </c>
      <c r="B39" s="722"/>
      <c r="C39" s="901" t="s">
        <v>825</v>
      </c>
      <c r="D39" s="902">
        <v>-5306</v>
      </c>
      <c r="E39" s="902">
        <v>-5843</v>
      </c>
      <c r="F39" s="902">
        <v>-4934</v>
      </c>
      <c r="G39" s="902">
        <v>-6706</v>
      </c>
      <c r="H39" s="903" t="s">
        <v>844</v>
      </c>
      <c r="I39" s="706"/>
      <c r="N39" s="680"/>
    </row>
    <row r="40" spans="1:255" ht="15.75">
      <c r="A40" s="831" t="s">
        <v>115</v>
      </c>
      <c r="B40" s="722"/>
      <c r="C40" s="901" t="s">
        <v>826</v>
      </c>
      <c r="D40" s="902">
        <v>88</v>
      </c>
      <c r="E40" s="902">
        <v>433</v>
      </c>
      <c r="F40" s="902">
        <v>169</v>
      </c>
      <c r="G40" s="902">
        <v>1283</v>
      </c>
      <c r="H40" s="903" t="s">
        <v>843</v>
      </c>
      <c r="I40" s="706"/>
      <c r="N40" s="680"/>
    </row>
    <row r="41" spans="1:255" ht="15.75">
      <c r="A41" s="831" t="s">
        <v>116</v>
      </c>
      <c r="B41" s="722"/>
      <c r="C41" s="901" t="s">
        <v>836</v>
      </c>
      <c r="D41" s="902">
        <v>-292</v>
      </c>
      <c r="E41" s="902">
        <v>-389</v>
      </c>
      <c r="F41" s="902">
        <v>-244</v>
      </c>
      <c r="G41" s="902">
        <v>-49</v>
      </c>
      <c r="H41" s="903" t="s">
        <v>865</v>
      </c>
      <c r="I41" s="706"/>
      <c r="N41" s="680"/>
    </row>
    <row r="42" spans="1:255" ht="16.5" thickBot="1">
      <c r="A42" s="721"/>
      <c r="B42" s="701"/>
      <c r="C42" s="865"/>
      <c r="D42" s="910"/>
      <c r="E42" s="911"/>
      <c r="F42" s="911"/>
      <c r="G42" s="911"/>
      <c r="H42" s="912"/>
      <c r="I42" s="706"/>
      <c r="N42" s="680"/>
    </row>
    <row r="43" spans="1:255" ht="17.25" thickTop="1" thickBot="1">
      <c r="A43" s="721" t="s">
        <v>117</v>
      </c>
      <c r="B43" s="722"/>
      <c r="C43" s="723" t="s">
        <v>842</v>
      </c>
      <c r="D43" s="724">
        <v>55464</v>
      </c>
      <c r="E43" s="724">
        <v>65059</v>
      </c>
      <c r="F43" s="724">
        <v>64356</v>
      </c>
      <c r="G43" s="914">
        <v>55251</v>
      </c>
      <c r="H43" s="726"/>
      <c r="I43" s="886"/>
      <c r="N43" s="680"/>
    </row>
    <row r="44" spans="1:255" ht="16.5" thickTop="1">
      <c r="A44" s="927"/>
      <c r="B44" s="844"/>
      <c r="C44" s="916" t="s">
        <v>839</v>
      </c>
      <c r="D44" s="932"/>
      <c r="E44" s="687"/>
      <c r="F44" s="687"/>
      <c r="G44" s="683"/>
      <c r="H44" s="687"/>
      <c r="I44" s="706"/>
      <c r="J44" s="680"/>
    </row>
    <row r="45" spans="1:255" ht="9" customHeight="1">
      <c r="A45" s="927"/>
      <c r="B45" s="844"/>
      <c r="C45" s="931"/>
      <c r="D45" s="930"/>
      <c r="E45" s="687"/>
      <c r="F45" s="687"/>
      <c r="G45" s="687"/>
      <c r="H45" s="687"/>
      <c r="I45" s="706"/>
      <c r="J45" s="680"/>
    </row>
    <row r="46" spans="1:255" s="818" customFormat="1" ht="15.75">
      <c r="A46" s="927"/>
      <c r="B46" s="929"/>
      <c r="C46" s="919" t="s">
        <v>840</v>
      </c>
      <c r="D46" s="928"/>
      <c r="E46" s="928"/>
      <c r="F46" s="928"/>
      <c r="G46" s="928"/>
      <c r="H46" s="928"/>
      <c r="I46" s="706"/>
      <c r="J46" s="928"/>
      <c r="K46" s="928"/>
      <c r="L46" s="928"/>
      <c r="M46" s="928"/>
      <c r="N46" s="928"/>
      <c r="O46" s="928"/>
      <c r="P46" s="928"/>
      <c r="Q46" s="928"/>
      <c r="R46" s="928"/>
      <c r="S46" s="928"/>
      <c r="T46" s="928"/>
      <c r="U46" s="928"/>
      <c r="V46" s="928"/>
      <c r="W46" s="928"/>
      <c r="X46" s="928"/>
      <c r="Y46" s="928"/>
      <c r="Z46" s="928"/>
      <c r="AA46" s="928"/>
      <c r="AB46" s="928"/>
      <c r="AC46" s="928"/>
      <c r="AD46" s="928"/>
      <c r="AE46" s="928"/>
      <c r="AF46" s="928"/>
      <c r="AG46" s="928"/>
      <c r="AH46" s="928"/>
      <c r="AI46" s="928"/>
      <c r="AJ46" s="928"/>
      <c r="AK46" s="928"/>
      <c r="AL46" s="928"/>
      <c r="AM46" s="928"/>
      <c r="AN46" s="928"/>
      <c r="AO46" s="928"/>
      <c r="AP46" s="928"/>
      <c r="AQ46" s="928"/>
      <c r="AR46" s="928"/>
      <c r="AS46" s="928"/>
      <c r="AT46" s="928"/>
      <c r="AU46" s="928"/>
      <c r="AV46" s="928"/>
      <c r="AW46" s="928"/>
      <c r="AX46" s="928"/>
      <c r="AY46" s="928"/>
      <c r="AZ46" s="928"/>
      <c r="BA46" s="928"/>
      <c r="BB46" s="928"/>
      <c r="BC46" s="928"/>
      <c r="BD46" s="928"/>
      <c r="BE46" s="928"/>
      <c r="BF46" s="928"/>
      <c r="BG46" s="928"/>
      <c r="BH46" s="928"/>
      <c r="BI46" s="928"/>
      <c r="BJ46" s="928"/>
      <c r="BK46" s="928"/>
      <c r="BL46" s="928"/>
      <c r="BM46" s="928"/>
      <c r="BN46" s="928"/>
      <c r="BO46" s="928"/>
      <c r="BP46" s="928"/>
      <c r="BQ46" s="928"/>
      <c r="BR46" s="928"/>
      <c r="BS46" s="928"/>
      <c r="BT46" s="928"/>
      <c r="BU46" s="928"/>
      <c r="BV46" s="928"/>
      <c r="BW46" s="928"/>
      <c r="BX46" s="928"/>
      <c r="BY46" s="928"/>
      <c r="BZ46" s="928"/>
      <c r="CA46" s="928"/>
      <c r="CB46" s="928"/>
      <c r="CC46" s="928"/>
      <c r="CD46" s="928"/>
      <c r="CE46" s="928"/>
      <c r="CF46" s="928"/>
      <c r="CG46" s="928"/>
      <c r="CH46" s="928"/>
      <c r="CI46" s="928"/>
      <c r="CJ46" s="928"/>
      <c r="CK46" s="928"/>
      <c r="CL46" s="928"/>
      <c r="CM46" s="928"/>
      <c r="CN46" s="928"/>
      <c r="CO46" s="928"/>
      <c r="CP46" s="928"/>
      <c r="CQ46" s="928"/>
      <c r="CR46" s="928"/>
      <c r="CS46" s="928"/>
      <c r="CT46" s="928"/>
      <c r="CU46" s="928"/>
      <c r="CV46" s="928"/>
      <c r="CW46" s="928"/>
      <c r="CX46" s="928"/>
      <c r="CY46" s="928"/>
      <c r="CZ46" s="928"/>
      <c r="DA46" s="928"/>
      <c r="DB46" s="928"/>
      <c r="DC46" s="928"/>
      <c r="DD46" s="928"/>
      <c r="DE46" s="928"/>
      <c r="DF46" s="928"/>
      <c r="DG46" s="928"/>
      <c r="DH46" s="928"/>
      <c r="DI46" s="928"/>
      <c r="DJ46" s="928"/>
      <c r="DK46" s="928"/>
      <c r="DL46" s="928"/>
      <c r="DM46" s="928"/>
      <c r="DN46" s="928"/>
      <c r="DO46" s="928"/>
      <c r="DP46" s="928"/>
      <c r="DQ46" s="928"/>
      <c r="DR46" s="928"/>
      <c r="DS46" s="928"/>
      <c r="DT46" s="928"/>
      <c r="DU46" s="928"/>
      <c r="DV46" s="928"/>
      <c r="DW46" s="928"/>
      <c r="DX46" s="928"/>
      <c r="DY46" s="928"/>
      <c r="DZ46" s="928"/>
      <c r="EA46" s="928"/>
      <c r="EB46" s="928"/>
      <c r="EC46" s="928"/>
      <c r="ED46" s="928"/>
      <c r="EE46" s="928"/>
      <c r="EF46" s="928"/>
      <c r="EG46" s="928"/>
      <c r="EH46" s="928"/>
      <c r="EI46" s="928"/>
      <c r="EJ46" s="928"/>
      <c r="EK46" s="928"/>
      <c r="EL46" s="928"/>
      <c r="EM46" s="928"/>
      <c r="EN46" s="928"/>
      <c r="EO46" s="928"/>
      <c r="EP46" s="928"/>
      <c r="EQ46" s="928"/>
      <c r="ER46" s="928"/>
      <c r="ES46" s="928"/>
      <c r="ET46" s="928"/>
      <c r="EU46" s="928"/>
      <c r="EV46" s="928"/>
      <c r="EW46" s="928"/>
      <c r="EX46" s="928"/>
      <c r="EY46" s="928"/>
      <c r="EZ46" s="928"/>
      <c r="FA46" s="928"/>
      <c r="FB46" s="928"/>
      <c r="FC46" s="928"/>
      <c r="FD46" s="928"/>
      <c r="FE46" s="928"/>
      <c r="FF46" s="928"/>
      <c r="FG46" s="928"/>
      <c r="FH46" s="928"/>
      <c r="FI46" s="928"/>
      <c r="FJ46" s="928"/>
      <c r="FK46" s="928"/>
      <c r="FL46" s="928"/>
      <c r="FM46" s="928"/>
      <c r="FN46" s="928"/>
      <c r="FO46" s="928"/>
      <c r="FP46" s="928"/>
      <c r="FQ46" s="928"/>
      <c r="FR46" s="928"/>
      <c r="FS46" s="928"/>
      <c r="FT46" s="928"/>
      <c r="FU46" s="928"/>
      <c r="FV46" s="928"/>
      <c r="FW46" s="928"/>
      <c r="FX46" s="928"/>
      <c r="FY46" s="928"/>
      <c r="FZ46" s="928"/>
      <c r="GA46" s="928"/>
      <c r="GB46" s="928"/>
      <c r="GC46" s="928"/>
      <c r="GD46" s="928"/>
      <c r="GE46" s="928"/>
      <c r="GF46" s="928"/>
      <c r="GG46" s="928"/>
      <c r="GH46" s="928"/>
      <c r="GI46" s="928"/>
      <c r="GJ46" s="928"/>
      <c r="GK46" s="928"/>
      <c r="GL46" s="928"/>
      <c r="GM46" s="928"/>
      <c r="GN46" s="928"/>
      <c r="GO46" s="928"/>
      <c r="GP46" s="928"/>
      <c r="GQ46" s="928"/>
      <c r="GR46" s="928"/>
      <c r="GS46" s="928"/>
      <c r="GT46" s="928"/>
      <c r="GU46" s="928"/>
      <c r="GV46" s="928"/>
      <c r="GW46" s="928"/>
      <c r="GX46" s="928"/>
      <c r="GY46" s="928"/>
      <c r="GZ46" s="928"/>
      <c r="HA46" s="928"/>
      <c r="HB46" s="928"/>
      <c r="HC46" s="928"/>
      <c r="HD46" s="928"/>
      <c r="HE46" s="928"/>
      <c r="HF46" s="928"/>
      <c r="HG46" s="928"/>
      <c r="HH46" s="928"/>
      <c r="HI46" s="928"/>
      <c r="HJ46" s="928"/>
      <c r="HK46" s="928"/>
      <c r="HL46" s="928"/>
      <c r="HM46" s="928"/>
      <c r="HN46" s="928"/>
      <c r="HO46" s="928"/>
      <c r="HP46" s="928"/>
      <c r="HQ46" s="928"/>
      <c r="HR46" s="928"/>
      <c r="HS46" s="928"/>
      <c r="HT46" s="928"/>
      <c r="HU46" s="928"/>
      <c r="HV46" s="928"/>
      <c r="HW46" s="928"/>
      <c r="HX46" s="928"/>
      <c r="HY46" s="928"/>
      <c r="HZ46" s="928"/>
      <c r="IA46" s="928"/>
      <c r="IB46" s="928"/>
      <c r="IC46" s="928"/>
      <c r="ID46" s="928"/>
      <c r="IE46" s="928"/>
      <c r="IF46" s="928"/>
      <c r="IG46" s="928"/>
      <c r="IH46" s="928"/>
      <c r="II46" s="928"/>
      <c r="IJ46" s="928"/>
      <c r="IK46" s="928"/>
      <c r="IL46" s="928"/>
      <c r="IM46" s="928"/>
      <c r="IN46" s="928"/>
      <c r="IO46" s="928"/>
      <c r="IP46" s="928"/>
      <c r="IQ46" s="928"/>
      <c r="IR46" s="928"/>
      <c r="IS46" s="928"/>
      <c r="IT46" s="928"/>
      <c r="IU46" s="928"/>
    </row>
    <row r="47" spans="1:255" ht="26.25">
      <c r="A47" s="927"/>
      <c r="B47" s="844"/>
      <c r="C47" s="702" t="s">
        <v>841</v>
      </c>
      <c r="D47" s="926"/>
      <c r="E47" s="686"/>
      <c r="F47" s="687"/>
      <c r="G47" s="801"/>
      <c r="H47" s="687"/>
      <c r="I47" s="706"/>
      <c r="J47" s="680"/>
    </row>
    <row r="48" spans="1:255" ht="12" customHeight="1" thickBot="1">
      <c r="A48" s="925"/>
      <c r="B48" s="924"/>
      <c r="C48" s="921"/>
      <c r="D48" s="851"/>
      <c r="E48" s="851"/>
      <c r="F48" s="851"/>
      <c r="G48" s="851"/>
      <c r="H48" s="851"/>
      <c r="I48" s="808"/>
      <c r="K48" s="680"/>
    </row>
    <row r="49" spans="1:11" ht="16.5" thickTop="1">
      <c r="A49" s="687"/>
      <c r="B49" s="688"/>
      <c r="K49" s="680"/>
    </row>
    <row r="50" spans="1:11">
      <c r="A50" s="687"/>
    </row>
    <row r="51" spans="1:11" ht="30" customHeight="1">
      <c r="A51" s="687"/>
      <c r="C51" s="814" t="s">
        <v>733</v>
      </c>
      <c r="D51" s="1140" t="str">
        <f>IF(COUNTA(D8:G8,D11:G16,D20:G20,D24:G24,D26:G26,D29:G29,D33:G34,D38:G38,D43:G43)/60*100=100,"OK - Table 2C is fully completed","WARNING - Table 2C is not fully completed, please fill in figure, L, M or 0")</f>
        <v>OK - Table 2C is fully completed</v>
      </c>
      <c r="E51" s="1140"/>
      <c r="F51" s="1140"/>
      <c r="G51" s="1140"/>
      <c r="H51" s="815"/>
      <c r="I51" s="816"/>
    </row>
    <row r="52" spans="1:11" ht="15.75">
      <c r="A52" s="687"/>
      <c r="C52" s="819" t="s">
        <v>777</v>
      </c>
      <c r="D52" s="922"/>
      <c r="E52" s="923"/>
      <c r="F52" s="923"/>
      <c r="G52" s="923"/>
      <c r="H52" s="685"/>
      <c r="I52" s="820"/>
    </row>
    <row r="53" spans="1:11" ht="23.25">
      <c r="A53" s="687"/>
      <c r="C53" s="821" t="s">
        <v>323</v>
      </c>
      <c r="D53" s="822">
        <f>IF(D43="M",0,D43)-IF(D8="M",0,D8)-IF(D11="M",0,D11)-IF(D20="M",0,D20)-IF(D24="M",0,D24)-IF(D26="M",0,D26)-IF(D29="M",0,D29)-IF(D33="M",0,D33)-IF(D34="M",0,D34)-IF(D38="M",0,D38)</f>
        <v>0</v>
      </c>
      <c r="E53" s="822">
        <f>IF(E43="M",0,E43)-IF(E8="M",0,E8)-IF(E11="M",0,E11)-IF(E20="M",0,E20)-IF(E24="M",0,E24)-IF(E26="M",0,E26)-IF(E29="M",0,E29)-IF(E33="M",0,E33)-IF(E34="M",0,E34)-IF(E38="M",0,E38)</f>
        <v>0</v>
      </c>
      <c r="F53" s="822">
        <f>IF(F43="M",0,F43)-IF(F8="M",0,F8)-IF(F11="M",0,F11)-IF(F20="M",0,F20)-IF(F24="M",0,F24)-IF(F26="M",0,F26)-IF(F29="M",0,F29)-IF(F33="M",0,F33)-IF(F34="M",0,F34)-IF(F38="M",0,F38)</f>
        <v>0</v>
      </c>
      <c r="G53" s="822">
        <f>IF(G43="M",0,G43)-IF(G8="M",0,G8)-IF(G11="M",0,G11)-IF(G20="M",0,G20)-IF(G24="M",0,G24)-IF(G26="M",0,G26)-IF(G29="M",0,G29)-IF(G33="M",0,G33)-IF(G34="M",0,G34)-IF(G38="M",0,G38)</f>
        <v>0</v>
      </c>
      <c r="H53" s="685"/>
      <c r="I53" s="820"/>
    </row>
    <row r="54" spans="1:11" ht="15.75">
      <c r="A54" s="687"/>
      <c r="C54" s="821" t="s">
        <v>34</v>
      </c>
      <c r="D54" s="822">
        <f>IF(D11="M",0,D11)-IF(D12="M",0,D12)-IF(D13="M",0,D13)-IF(D14="M",0,D14)</f>
        <v>0</v>
      </c>
      <c r="E54" s="822">
        <f>IF(E11="M",0,E11)-IF(E12="M",0,E12)-IF(E13="M",0,E13)-IF(E14="M",0,E14)</f>
        <v>0</v>
      </c>
      <c r="F54" s="822">
        <f>IF(F11="M",0,F11)-IF(F12="M",0,F12)-IF(F13="M",0,F13)-IF(F14="M",0,F14)</f>
        <v>0</v>
      </c>
      <c r="G54" s="822">
        <f>IF(G11="M",0,G11)-IF(G12="M",0,G12)-IF(G13="M",0,G13)-IF(G14="M",0,G14)</f>
        <v>0</v>
      </c>
      <c r="H54" s="685"/>
      <c r="I54" s="820"/>
    </row>
    <row r="55" spans="1:11" ht="15.75">
      <c r="A55" s="687"/>
      <c r="C55" s="821" t="s">
        <v>35</v>
      </c>
      <c r="D55" s="822">
        <f>D38-SUM(D39:D42)</f>
        <v>0</v>
      </c>
      <c r="E55" s="822">
        <f>E38-SUM(E39:E42)</f>
        <v>0</v>
      </c>
      <c r="F55" s="822">
        <f>F38-SUM(F39:F42)</f>
        <v>0</v>
      </c>
      <c r="G55" s="822">
        <f>G38-SUM(G39:G42)</f>
        <v>0</v>
      </c>
      <c r="H55" s="685"/>
      <c r="I55" s="820"/>
    </row>
    <row r="56" spans="1:11" ht="15.75">
      <c r="A56" s="687"/>
      <c r="C56" s="825" t="s">
        <v>778</v>
      </c>
      <c r="D56" s="826"/>
      <c r="E56" s="826"/>
      <c r="F56" s="826"/>
      <c r="G56" s="826"/>
      <c r="H56" s="685"/>
      <c r="I56" s="820"/>
    </row>
    <row r="57" spans="1:11" ht="15.75">
      <c r="A57" s="683"/>
      <c r="C57" s="827" t="s">
        <v>36</v>
      </c>
      <c r="D57" s="828">
        <f>IF('Table 1'!E13="M",0,'Table 1'!E13)-IF('Table 2C'!D43="M",0,'Table 2C'!D43)</f>
        <v>0</v>
      </c>
      <c r="E57" s="828">
        <f>IF('Table 1'!F13="M",0,'Table 1'!F13)-IF('Table 2C'!E43="M",0,'Table 2C'!E43)</f>
        <v>0</v>
      </c>
      <c r="F57" s="828">
        <f>IF('Table 1'!G13="M",0,'Table 1'!G13)-IF('Table 2C'!F43="M",0,'Table 2C'!F43)</f>
        <v>0</v>
      </c>
      <c r="G57" s="828">
        <f>IF('Table 1'!H13="M",0,'Table 1'!H13)-IF('Table 2C'!G43="M",0,'Table 2C'!G43)</f>
        <v>0</v>
      </c>
      <c r="H57" s="829"/>
      <c r="I57" s="830"/>
    </row>
    <row r="58" spans="1:11">
      <c r="A58" s="683"/>
    </row>
    <row r="59" spans="1:11">
      <c r="A59" s="683"/>
    </row>
    <row r="60" spans="1:11">
      <c r="A60" s="683"/>
    </row>
    <row r="61" spans="1:11">
      <c r="A61" s="687"/>
    </row>
    <row r="62" spans="1:11">
      <c r="A62" s="687"/>
    </row>
  </sheetData>
  <sheetProtection formatColumns="0" formatRows="0" insertRows="0" insertHyperlinks="0" deleteRows="0"/>
  <mergeCells count="1">
    <mergeCell ref="D51:G51"/>
  </mergeCells>
  <conditionalFormatting sqref="D51">
    <cfRule type="expression" dxfId="17" priority="1" stopIfTrue="1">
      <formula>COUNTA(D8:G8,D11:G16,D20:G20,D24:G24,D26:G26,D29:G29,D33:G34,D38:G38,D43:G43)/60*100&lt;&gt;100</formula>
    </cfRule>
  </conditionalFormatting>
  <conditionalFormatting sqref="E51:G51">
    <cfRule type="expression" dxfId="16" priority="2" stopIfTrue="1">
      <formula>COUNTA(E8:G8,E11:G16,E20:G20,E24:G24,E26:G26,E29:G29,E33:G34,E38:G38,E43:G43)/60*100&lt;&gt;100</formula>
    </cfRule>
  </conditionalFormatting>
  <dataValidations count="1">
    <dataValidation type="list" errorStyle="warning" allowBlank="1" showInputMessage="1" showErrorMessage="1" errorTitle="Please select from the list only" error="Please select one option from the drop-down list only!" prompt="Please indicate accounting basis of the working balance:_x000a_----------------------_x000a_Please select one option from the drop-down list!_x000a_" sqref="D9:G9">
      <formula1>$K$1:$K$4</formula1>
    </dataValidation>
  </dataValidations>
  <hyperlinks>
    <hyperlink ref="L1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63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8">
    <tabColor rgb="FF00FF00"/>
    <pageSetUpPr fitToPage="1"/>
  </sheetPr>
  <dimension ref="A1:Q62"/>
  <sheetViews>
    <sheetView showGridLines="0" defaultGridColor="0" topLeftCell="B1" colorId="22" zoomScale="85" zoomScaleNormal="85" zoomScaleSheetLayoutView="80" workbookViewId="0">
      <pane xSplit="2" ySplit="7" topLeftCell="D35" activePane="bottomRight" state="frozen"/>
      <selection activeCell="B1" sqref="B1"/>
      <selection pane="topRight" activeCell="D1" sqref="D1"/>
      <selection pane="bottomLeft" activeCell="B8" sqref="B8"/>
      <selection pane="bottomRight" activeCell="G43" sqref="G43"/>
    </sheetView>
  </sheetViews>
  <sheetFormatPr defaultColWidth="9.77734375" defaultRowHeight="15"/>
  <cols>
    <col min="1" max="1" width="11.109375" style="20" hidden="1" customWidth="1"/>
    <col min="2" max="2" width="5.77734375" style="20" customWidth="1"/>
    <col min="3" max="3" width="67.44140625" style="25" customWidth="1"/>
    <col min="4" max="4" width="11" style="10" customWidth="1"/>
    <col min="5" max="6" width="10.77734375" style="10" customWidth="1"/>
    <col min="7" max="7" width="10.6640625" style="10" customWidth="1"/>
    <col min="8" max="8" width="91.6640625" style="10" bestFit="1" customWidth="1"/>
    <col min="9" max="9" width="5.33203125" style="10" customWidth="1"/>
    <col min="10" max="10" width="1" style="10" customWidth="1"/>
    <col min="11" max="11" width="0.5546875" style="10" customWidth="1"/>
    <col min="12" max="12" width="9.77734375" style="10"/>
    <col min="13" max="13" width="13.109375" style="10" customWidth="1"/>
    <col min="14" max="14" width="9.33203125" style="10" customWidth="1"/>
    <col min="15" max="16384" width="9.77734375" style="10"/>
  </cols>
  <sheetData>
    <row r="1" spans="1:17" ht="18">
      <c r="A1" s="329"/>
      <c r="B1" s="329"/>
      <c r="C1" s="338" t="s">
        <v>614</v>
      </c>
      <c r="D1" s="266"/>
      <c r="E1" s="328"/>
      <c r="F1" s="328"/>
      <c r="G1" s="328"/>
      <c r="K1" s="262" t="s">
        <v>581</v>
      </c>
      <c r="L1" s="1118" t="s">
        <v>900</v>
      </c>
      <c r="M1" s="492">
        <v>3</v>
      </c>
      <c r="N1" s="492">
        <v>4</v>
      </c>
      <c r="O1" s="492">
        <v>5</v>
      </c>
      <c r="P1" s="492">
        <v>6</v>
      </c>
      <c r="Q1" s="492">
        <v>7</v>
      </c>
    </row>
    <row r="2" spans="1:17" ht="11.25" customHeight="1" thickBot="1">
      <c r="A2" s="329"/>
      <c r="B2" s="329"/>
      <c r="C2" s="175"/>
      <c r="D2" s="38"/>
      <c r="J2" s="13"/>
      <c r="K2" s="262" t="s">
        <v>582</v>
      </c>
      <c r="L2" s="328"/>
    </row>
    <row r="3" spans="1:17" ht="16.5" thickTop="1">
      <c r="A3" s="331"/>
      <c r="B3" s="376"/>
      <c r="C3" s="177"/>
      <c r="D3" s="39"/>
      <c r="E3" s="40"/>
      <c r="F3" s="40"/>
      <c r="G3" s="40"/>
      <c r="H3" s="59"/>
      <c r="I3" s="41"/>
      <c r="J3" s="13"/>
      <c r="K3" s="262" t="s">
        <v>603</v>
      </c>
      <c r="L3" s="328"/>
    </row>
    <row r="4" spans="1:17" ht="15.75">
      <c r="A4" s="277"/>
      <c r="B4" s="274"/>
      <c r="C4" s="267" t="str">
        <f>'Titulní stránka'!E13</f>
        <v>Členská země: Česká republika</v>
      </c>
      <c r="D4" s="600" t="s">
        <v>554</v>
      </c>
      <c r="E4" s="601"/>
      <c r="F4" s="601"/>
      <c r="G4" s="601"/>
      <c r="H4" s="56"/>
      <c r="I4" s="60"/>
      <c r="K4" s="262" t="s">
        <v>583</v>
      </c>
      <c r="L4" s="328"/>
      <c r="N4" s="13"/>
    </row>
    <row r="5" spans="1:17" ht="15.75">
      <c r="A5" s="277" t="s">
        <v>15</v>
      </c>
      <c r="B5" s="377"/>
      <c r="C5" s="22" t="s">
        <v>555</v>
      </c>
      <c r="D5" s="347">
        <f>'Tabulka 1'!E5</f>
        <v>2021</v>
      </c>
      <c r="E5" s="347">
        <f>'Tabulka 1'!F5</f>
        <v>2022</v>
      </c>
      <c r="F5" s="347">
        <f>'Tabulka 1'!G5</f>
        <v>2023</v>
      </c>
      <c r="G5" s="347">
        <f>'Tabulka 1'!H5</f>
        <v>2024</v>
      </c>
      <c r="H5" s="57"/>
      <c r="I5" s="60"/>
      <c r="N5" s="13"/>
    </row>
    <row r="6" spans="1:17" ht="15.75">
      <c r="A6" s="277"/>
      <c r="B6" s="333"/>
      <c r="C6" s="281" t="str">
        <f>'Titulní stránka'!E14</f>
        <v>Datum: 31/03/2024</v>
      </c>
      <c r="D6" s="46"/>
      <c r="E6" s="46"/>
      <c r="F6" s="46"/>
      <c r="G6" s="47"/>
      <c r="H6" s="48"/>
      <c r="I6" s="60"/>
      <c r="N6" s="13"/>
    </row>
    <row r="7" spans="1:17" ht="10.5" customHeight="1" thickBot="1">
      <c r="A7" s="277"/>
      <c r="B7" s="334"/>
      <c r="C7" s="187"/>
      <c r="D7" s="49"/>
      <c r="E7" s="49"/>
      <c r="F7" s="49"/>
      <c r="G7" s="602"/>
      <c r="H7" s="34"/>
      <c r="I7" s="60"/>
      <c r="N7" s="13"/>
    </row>
    <row r="8" spans="1:17" ht="17.25" thickTop="1" thickBot="1">
      <c r="A8" s="335" t="s">
        <v>118</v>
      </c>
      <c r="B8" s="472"/>
      <c r="C8" s="357" t="s">
        <v>615</v>
      </c>
      <c r="D8" s="93">
        <v>-7068</v>
      </c>
      <c r="E8" s="94">
        <v>2828</v>
      </c>
      <c r="F8" s="94">
        <v>-6115</v>
      </c>
      <c r="G8" s="595">
        <v>-27917</v>
      </c>
      <c r="H8" s="11"/>
      <c r="I8" s="50"/>
      <c r="N8" s="13"/>
    </row>
    <row r="9" spans="1:17" ht="16.5" thickTop="1">
      <c r="A9" s="335"/>
      <c r="B9" s="169"/>
      <c r="C9" s="358" t="s">
        <v>580</v>
      </c>
      <c r="D9" s="160" t="s">
        <v>582</v>
      </c>
      <c r="E9" s="160" t="s">
        <v>582</v>
      </c>
      <c r="F9" s="160" t="s">
        <v>582</v>
      </c>
      <c r="G9" s="596" t="s">
        <v>582</v>
      </c>
      <c r="H9" s="151"/>
      <c r="I9" s="51"/>
      <c r="N9" s="13"/>
    </row>
    <row r="10" spans="1:17" ht="15.75">
      <c r="A10" s="335"/>
      <c r="B10" s="169"/>
      <c r="C10" s="179"/>
      <c r="D10" s="139"/>
      <c r="E10" s="5"/>
      <c r="F10" s="5"/>
      <c r="G10" s="5"/>
      <c r="H10" s="140"/>
      <c r="I10" s="51"/>
      <c r="N10" s="13"/>
    </row>
    <row r="11" spans="1:17" ht="15.75">
      <c r="A11" s="335" t="s">
        <v>119</v>
      </c>
      <c r="B11" s="472"/>
      <c r="C11" s="359" t="s">
        <v>584</v>
      </c>
      <c r="D11" s="141">
        <v>-17</v>
      </c>
      <c r="E11" s="141">
        <v>-11</v>
      </c>
      <c r="F11" s="141">
        <v>20</v>
      </c>
      <c r="G11" s="141">
        <v>-2</v>
      </c>
      <c r="H11" s="142"/>
      <c r="I11" s="51"/>
      <c r="N11" s="13"/>
    </row>
    <row r="12" spans="1:17" ht="15.75">
      <c r="A12" s="335" t="s">
        <v>120</v>
      </c>
      <c r="B12" s="472"/>
      <c r="C12" s="360" t="s">
        <v>609</v>
      </c>
      <c r="D12" s="141">
        <v>0</v>
      </c>
      <c r="E12" s="141">
        <v>0</v>
      </c>
      <c r="F12" s="141">
        <v>0</v>
      </c>
      <c r="G12" s="141">
        <v>0</v>
      </c>
      <c r="H12" s="142"/>
      <c r="I12" s="51"/>
      <c r="N12" s="13"/>
    </row>
    <row r="13" spans="1:17" ht="15.75">
      <c r="A13" s="335" t="s">
        <v>121</v>
      </c>
      <c r="B13" s="472"/>
      <c r="C13" s="361" t="s">
        <v>610</v>
      </c>
      <c r="D13" s="141">
        <v>0</v>
      </c>
      <c r="E13" s="141">
        <v>0</v>
      </c>
      <c r="F13" s="141">
        <v>0</v>
      </c>
      <c r="G13" s="141">
        <v>0</v>
      </c>
      <c r="H13" s="142" t="s">
        <v>690</v>
      </c>
      <c r="I13" s="51"/>
      <c r="N13" s="13"/>
    </row>
    <row r="14" spans="1:17" ht="15.75">
      <c r="A14" s="335" t="s">
        <v>122</v>
      </c>
      <c r="B14" s="472"/>
      <c r="C14" s="361" t="s">
        <v>589</v>
      </c>
      <c r="D14" s="141">
        <v>-17</v>
      </c>
      <c r="E14" s="141">
        <v>-11</v>
      </c>
      <c r="F14" s="141">
        <v>20</v>
      </c>
      <c r="G14" s="141">
        <v>-2</v>
      </c>
      <c r="H14" s="142" t="s">
        <v>691</v>
      </c>
      <c r="I14" s="51"/>
      <c r="N14" s="13"/>
    </row>
    <row r="15" spans="1:17" ht="16.5" thickBot="1">
      <c r="A15" s="335" t="s">
        <v>123</v>
      </c>
      <c r="B15" s="472"/>
      <c r="C15" s="362" t="s">
        <v>590</v>
      </c>
      <c r="D15" s="141">
        <v>0</v>
      </c>
      <c r="E15" s="141">
        <v>0</v>
      </c>
      <c r="F15" s="141">
        <v>0</v>
      </c>
      <c r="G15" s="141">
        <v>0</v>
      </c>
      <c r="H15" s="142"/>
      <c r="I15" s="51"/>
      <c r="N15" s="13"/>
    </row>
    <row r="16" spans="1:17" ht="16.5" thickBot="1">
      <c r="A16" s="336" t="s">
        <v>276</v>
      </c>
      <c r="B16" s="472"/>
      <c r="C16" s="260" t="s">
        <v>591</v>
      </c>
      <c r="D16" s="141">
        <v>0</v>
      </c>
      <c r="E16" s="141">
        <v>0</v>
      </c>
      <c r="F16" s="141">
        <v>0</v>
      </c>
      <c r="G16" s="141">
        <v>0</v>
      </c>
      <c r="H16" s="142"/>
      <c r="I16" s="51"/>
      <c r="N16" s="13"/>
    </row>
    <row r="17" spans="1:14" ht="15.75">
      <c r="A17" s="178" t="s">
        <v>124</v>
      </c>
      <c r="B17" s="472"/>
      <c r="C17" s="150" t="s">
        <v>592</v>
      </c>
      <c r="D17" s="586"/>
      <c r="E17" s="586"/>
      <c r="F17" s="586"/>
      <c r="G17" s="586"/>
      <c r="H17" s="584"/>
      <c r="I17" s="51"/>
      <c r="N17" s="13"/>
    </row>
    <row r="18" spans="1:14" ht="15.75">
      <c r="A18" s="178" t="s">
        <v>125</v>
      </c>
      <c r="B18" s="472"/>
      <c r="C18" s="150"/>
      <c r="D18" s="586"/>
      <c r="E18" s="586"/>
      <c r="F18" s="586"/>
      <c r="G18" s="586"/>
      <c r="H18" s="584"/>
      <c r="I18" s="51"/>
      <c r="N18" s="13"/>
    </row>
    <row r="19" spans="1:14" ht="15.75">
      <c r="A19" s="335"/>
      <c r="B19" s="169"/>
      <c r="C19" s="180"/>
      <c r="D19" s="153"/>
      <c r="E19" s="154"/>
      <c r="F19" s="154"/>
      <c r="G19" s="154"/>
      <c r="H19" s="142"/>
      <c r="I19" s="51"/>
      <c r="N19" s="13"/>
    </row>
    <row r="20" spans="1:14" ht="15.75">
      <c r="A20" s="335" t="s">
        <v>126</v>
      </c>
      <c r="B20" s="472"/>
      <c r="C20" s="359" t="s">
        <v>593</v>
      </c>
      <c r="D20" s="152">
        <v>-366</v>
      </c>
      <c r="E20" s="152">
        <v>-459</v>
      </c>
      <c r="F20" s="152">
        <v>-321</v>
      </c>
      <c r="G20" s="152">
        <v>20</v>
      </c>
      <c r="H20" s="142" t="s">
        <v>692</v>
      </c>
      <c r="I20" s="51"/>
      <c r="N20" s="13"/>
    </row>
    <row r="21" spans="1:14" ht="15.75">
      <c r="A21" s="178" t="s">
        <v>127</v>
      </c>
      <c r="B21" s="472"/>
      <c r="C21" s="150" t="s">
        <v>594</v>
      </c>
      <c r="D21" s="586"/>
      <c r="E21" s="586"/>
      <c r="F21" s="586"/>
      <c r="G21" s="586"/>
      <c r="H21" s="584"/>
      <c r="I21" s="51"/>
      <c r="N21" s="13"/>
    </row>
    <row r="22" spans="1:14" ht="15.75">
      <c r="A22" s="178" t="s">
        <v>128</v>
      </c>
      <c r="B22" s="472"/>
      <c r="C22" s="150"/>
      <c r="D22" s="586"/>
      <c r="E22" s="586"/>
      <c r="F22" s="586"/>
      <c r="G22" s="586"/>
      <c r="H22" s="584"/>
      <c r="I22" s="51"/>
      <c r="N22" s="13"/>
    </row>
    <row r="23" spans="1:14" ht="15.75">
      <c r="A23" s="335"/>
      <c r="B23" s="172"/>
      <c r="C23" s="181"/>
      <c r="D23" s="153"/>
      <c r="E23" s="154"/>
      <c r="F23" s="154"/>
      <c r="G23" s="154"/>
      <c r="H23" s="142"/>
      <c r="I23" s="51"/>
      <c r="N23" s="13"/>
    </row>
    <row r="24" spans="1:14" ht="15.75">
      <c r="A24" s="335" t="s">
        <v>129</v>
      </c>
      <c r="B24" s="472"/>
      <c r="C24" s="258" t="s">
        <v>595</v>
      </c>
      <c r="D24" s="152" t="s">
        <v>708</v>
      </c>
      <c r="E24" s="152" t="s">
        <v>708</v>
      </c>
      <c r="F24" s="152" t="s">
        <v>708</v>
      </c>
      <c r="G24" s="152" t="s">
        <v>708</v>
      </c>
      <c r="H24" s="142" t="s">
        <v>693</v>
      </c>
      <c r="I24" s="51"/>
      <c r="N24" s="13"/>
    </row>
    <row r="25" spans="1:14" ht="15.75">
      <c r="A25" s="335"/>
      <c r="B25" s="172"/>
      <c r="C25" s="181"/>
      <c r="D25" s="153"/>
      <c r="E25" s="154"/>
      <c r="F25" s="154"/>
      <c r="G25" s="154"/>
      <c r="H25" s="142"/>
      <c r="I25" s="51"/>
      <c r="N25" s="13"/>
    </row>
    <row r="26" spans="1:14" ht="15.75">
      <c r="A26" s="335" t="s">
        <v>324</v>
      </c>
      <c r="B26" s="472"/>
      <c r="C26" s="359" t="s">
        <v>596</v>
      </c>
      <c r="D26" s="152">
        <v>-9650</v>
      </c>
      <c r="E26" s="152">
        <v>-11389</v>
      </c>
      <c r="F26" s="152">
        <v>-3441</v>
      </c>
      <c r="G26" s="152">
        <v>-2143</v>
      </c>
      <c r="H26" s="142" t="s">
        <v>694</v>
      </c>
      <c r="I26" s="51"/>
      <c r="N26" s="13"/>
    </row>
    <row r="27" spans="1:14" ht="15.75">
      <c r="A27" s="178" t="s">
        <v>325</v>
      </c>
      <c r="B27" s="472"/>
      <c r="C27" s="150" t="s">
        <v>594</v>
      </c>
      <c r="D27" s="586"/>
      <c r="E27" s="586"/>
      <c r="F27" s="586"/>
      <c r="G27" s="586"/>
      <c r="H27" s="584"/>
      <c r="I27" s="51"/>
      <c r="N27" s="13"/>
    </row>
    <row r="28" spans="1:14" ht="15.75">
      <c r="A28" s="178" t="s">
        <v>326</v>
      </c>
      <c r="B28" s="472"/>
      <c r="C28" s="150"/>
      <c r="D28" s="586"/>
      <c r="E28" s="586"/>
      <c r="F28" s="586"/>
      <c r="G28" s="586"/>
      <c r="H28" s="584"/>
      <c r="I28" s="51"/>
      <c r="N28" s="13"/>
    </row>
    <row r="29" spans="1:14" ht="15.75">
      <c r="A29" s="335" t="s">
        <v>327</v>
      </c>
      <c r="B29" s="472"/>
      <c r="C29" s="359" t="s">
        <v>597</v>
      </c>
      <c r="D29" s="152">
        <v>0</v>
      </c>
      <c r="E29" s="152">
        <v>0</v>
      </c>
      <c r="F29" s="152">
        <v>0</v>
      </c>
      <c r="G29" s="152">
        <v>0</v>
      </c>
      <c r="H29" s="142"/>
      <c r="I29" s="51"/>
      <c r="N29" s="13"/>
    </row>
    <row r="30" spans="1:14" ht="15.75">
      <c r="A30" s="178" t="s">
        <v>328</v>
      </c>
      <c r="B30" s="472"/>
      <c r="C30" s="150" t="s">
        <v>594</v>
      </c>
      <c r="D30" s="586"/>
      <c r="E30" s="586"/>
      <c r="F30" s="586"/>
      <c r="G30" s="586"/>
      <c r="H30" s="584"/>
      <c r="I30" s="51"/>
      <c r="N30" s="13"/>
    </row>
    <row r="31" spans="1:14" ht="15.75">
      <c r="A31" s="178" t="s">
        <v>329</v>
      </c>
      <c r="B31" s="472"/>
      <c r="C31" s="150"/>
      <c r="D31" s="586"/>
      <c r="E31" s="586"/>
      <c r="F31" s="586"/>
      <c r="G31" s="586"/>
      <c r="H31" s="584"/>
      <c r="I31" s="51"/>
      <c r="N31" s="13"/>
    </row>
    <row r="32" spans="1:14" ht="15.75">
      <c r="A32" s="335"/>
      <c r="B32" s="172"/>
      <c r="C32" s="181"/>
      <c r="D32" s="153"/>
      <c r="E32" s="154"/>
      <c r="F32" s="154"/>
      <c r="G32" s="154"/>
      <c r="H32" s="142"/>
      <c r="I32" s="51"/>
      <c r="N32" s="13"/>
    </row>
    <row r="33" spans="1:14" ht="15.75">
      <c r="A33" s="335" t="s">
        <v>130</v>
      </c>
      <c r="B33" s="472"/>
      <c r="C33" s="359" t="s">
        <v>616</v>
      </c>
      <c r="D33" s="152" t="s">
        <v>708</v>
      </c>
      <c r="E33" s="152" t="s">
        <v>708</v>
      </c>
      <c r="F33" s="152" t="s">
        <v>708</v>
      </c>
      <c r="G33" s="152" t="s">
        <v>708</v>
      </c>
      <c r="H33" s="142"/>
      <c r="I33" s="51"/>
      <c r="N33" s="13"/>
    </row>
    <row r="34" spans="1:14" ht="15.75">
      <c r="A34" s="335" t="s">
        <v>131</v>
      </c>
      <c r="B34" s="472"/>
      <c r="C34" s="359" t="s">
        <v>617</v>
      </c>
      <c r="D34" s="152">
        <v>28</v>
      </c>
      <c r="E34" s="152">
        <v>36</v>
      </c>
      <c r="F34" s="152">
        <v>-17</v>
      </c>
      <c r="G34" s="152">
        <v>-19</v>
      </c>
      <c r="H34" s="1119" t="s">
        <v>910</v>
      </c>
      <c r="I34" s="51"/>
      <c r="N34" s="13"/>
    </row>
    <row r="35" spans="1:14" ht="15.75">
      <c r="A35" s="178" t="s">
        <v>132</v>
      </c>
      <c r="B35" s="472"/>
      <c r="C35" s="150" t="s">
        <v>594</v>
      </c>
      <c r="D35" s="586"/>
      <c r="E35" s="586"/>
      <c r="F35" s="586"/>
      <c r="G35" s="586"/>
      <c r="H35" s="584"/>
      <c r="I35" s="51"/>
      <c r="N35" s="13"/>
    </row>
    <row r="36" spans="1:14" ht="15.75">
      <c r="A36" s="178" t="s">
        <v>133</v>
      </c>
      <c r="B36" s="472"/>
      <c r="C36" s="150"/>
      <c r="D36" s="586"/>
      <c r="E36" s="586"/>
      <c r="F36" s="586"/>
      <c r="G36" s="586"/>
      <c r="H36" s="584"/>
      <c r="I36" s="51"/>
      <c r="N36" s="13"/>
    </row>
    <row r="37" spans="1:14" ht="15.75">
      <c r="A37" s="335"/>
      <c r="B37" s="583"/>
      <c r="C37" s="181"/>
      <c r="D37" s="153"/>
      <c r="E37" s="154"/>
      <c r="F37" s="154"/>
      <c r="G37" s="154"/>
      <c r="H37" s="142"/>
      <c r="I37" s="51"/>
      <c r="N37" s="13"/>
    </row>
    <row r="38" spans="1:14" ht="15.75">
      <c r="A38" s="335" t="s">
        <v>134</v>
      </c>
      <c r="B38" s="472"/>
      <c r="C38" s="359" t="s">
        <v>600</v>
      </c>
      <c r="D38" s="152">
        <v>7801</v>
      </c>
      <c r="E38" s="152">
        <v>9393</v>
      </c>
      <c r="F38" s="152">
        <v>5572</v>
      </c>
      <c r="G38" s="152">
        <v>9991</v>
      </c>
      <c r="H38" s="142"/>
      <c r="I38" s="51"/>
      <c r="N38" s="13"/>
    </row>
    <row r="39" spans="1:14" ht="15.75">
      <c r="A39" s="178" t="s">
        <v>135</v>
      </c>
      <c r="B39" s="472"/>
      <c r="C39" s="150" t="s">
        <v>594</v>
      </c>
      <c r="D39" s="586">
        <v>4324</v>
      </c>
      <c r="E39" s="586">
        <v>4732</v>
      </c>
      <c r="F39" s="586">
        <v>6363</v>
      </c>
      <c r="G39" s="586">
        <v>8299</v>
      </c>
      <c r="H39" s="607" t="s">
        <v>695</v>
      </c>
      <c r="I39" s="51"/>
      <c r="N39" s="13"/>
    </row>
    <row r="40" spans="1:14" ht="15.75">
      <c r="A40" s="178" t="s">
        <v>136</v>
      </c>
      <c r="B40" s="472"/>
      <c r="C40" s="150"/>
      <c r="D40" s="586"/>
      <c r="E40" s="586"/>
      <c r="F40" s="586"/>
      <c r="G40" s="586"/>
      <c r="H40" s="607" t="s">
        <v>905</v>
      </c>
      <c r="I40" s="51"/>
      <c r="N40" s="13"/>
    </row>
    <row r="41" spans="1:14" ht="15.75">
      <c r="A41" s="178" t="s">
        <v>137</v>
      </c>
      <c r="B41" s="472"/>
      <c r="C41" s="150"/>
      <c r="D41" s="586">
        <v>3477</v>
      </c>
      <c r="E41" s="586">
        <v>4661</v>
      </c>
      <c r="F41" s="586">
        <v>-791</v>
      </c>
      <c r="G41" s="586">
        <v>1692</v>
      </c>
      <c r="H41" s="607" t="s">
        <v>696</v>
      </c>
      <c r="I41" s="51"/>
      <c r="N41" s="13"/>
    </row>
    <row r="42" spans="1:14" ht="16.5" thickBot="1">
      <c r="A42" s="335"/>
      <c r="B42" s="172"/>
      <c r="C42" s="181"/>
      <c r="D42" s="147"/>
      <c r="E42" s="148"/>
      <c r="F42" s="148"/>
      <c r="G42" s="148"/>
      <c r="H42" s="3"/>
      <c r="I42" s="51"/>
      <c r="N42" s="13"/>
    </row>
    <row r="43" spans="1:14" ht="17.25" thickTop="1" thickBot="1">
      <c r="A43" s="335" t="s">
        <v>138</v>
      </c>
      <c r="B43" s="472"/>
      <c r="C43" s="182" t="s">
        <v>618</v>
      </c>
      <c r="D43" s="95">
        <v>-9272</v>
      </c>
      <c r="E43" s="95">
        <v>398</v>
      </c>
      <c r="F43" s="95">
        <v>-4302</v>
      </c>
      <c r="G43" s="95">
        <v>-20070</v>
      </c>
      <c r="H43" s="1125"/>
      <c r="I43" s="50"/>
      <c r="N43" s="13"/>
    </row>
    <row r="44" spans="1:14" ht="16.5" thickTop="1">
      <c r="A44" s="171"/>
      <c r="B44" s="169"/>
      <c r="C44" s="364" t="s">
        <v>602</v>
      </c>
      <c r="D44" s="61"/>
      <c r="E44" s="20"/>
      <c r="F44" s="20"/>
      <c r="G44" s="30"/>
      <c r="H44" s="20"/>
      <c r="I44" s="51"/>
      <c r="J44" s="13"/>
    </row>
    <row r="45" spans="1:14" ht="9" customHeight="1">
      <c r="A45" s="171"/>
      <c r="B45" s="169"/>
      <c r="C45" s="388"/>
      <c r="D45" s="62"/>
      <c r="E45" s="20"/>
      <c r="F45" s="20"/>
      <c r="G45" s="20"/>
      <c r="H45" s="20"/>
      <c r="I45" s="51"/>
      <c r="J45" s="13"/>
    </row>
    <row r="46" spans="1:14" s="23" customFormat="1" ht="15.75">
      <c r="A46" s="171"/>
      <c r="B46" s="169"/>
      <c r="C46" s="365" t="s">
        <v>604</v>
      </c>
      <c r="D46" s="13"/>
      <c r="E46" s="20"/>
      <c r="F46" s="20"/>
      <c r="G46" s="20"/>
      <c r="H46" s="20"/>
      <c r="I46" s="51"/>
      <c r="J46" s="13"/>
    </row>
    <row r="47" spans="1:14" ht="26.25">
      <c r="A47" s="171"/>
      <c r="B47" s="169"/>
      <c r="C47" s="267" t="s">
        <v>605</v>
      </c>
      <c r="D47" s="13"/>
      <c r="E47" s="20"/>
      <c r="F47" s="20"/>
      <c r="G47" s="174"/>
      <c r="H47" s="20"/>
      <c r="I47" s="51"/>
      <c r="J47" s="13"/>
    </row>
    <row r="48" spans="1:14" ht="12" customHeight="1" thickBot="1">
      <c r="A48" s="184"/>
      <c r="B48" s="189"/>
      <c r="C48" s="185"/>
      <c r="D48" s="52"/>
      <c r="E48" s="52"/>
      <c r="F48" s="52"/>
      <c r="G48" s="52"/>
      <c r="H48" s="52"/>
      <c r="I48" s="53"/>
      <c r="K48" s="13"/>
    </row>
    <row r="49" spans="1:11" ht="16.5" thickTop="1">
      <c r="A49" s="26"/>
      <c r="B49" s="30"/>
      <c r="K49" s="13"/>
    </row>
    <row r="50" spans="1:11">
      <c r="A50" s="26"/>
    </row>
    <row r="51" spans="1:11" ht="30" customHeight="1">
      <c r="A51" s="26"/>
      <c r="C51" s="374" t="s">
        <v>576</v>
      </c>
      <c r="D51" s="1139" t="str">
        <f>IF(COUNTA(D8:G8,D11:G16,D20:G20,D24:G24,D26:G26,D29:G29,D33:G34,D38:G38,D43:G43)/60*100=100,"OK - Tabulka 2D je zcela vyplněna","UPOZORNĚNÍ - Tabulka 2D není zcela vyplněna, doplňte hodnoty, L, M nebo 0")</f>
        <v>OK - Tabulka 2D je zcela vyplněna</v>
      </c>
      <c r="E51" s="1139"/>
      <c r="F51" s="1139"/>
      <c r="G51" s="1139"/>
      <c r="H51" s="367"/>
      <c r="I51" s="236"/>
    </row>
    <row r="52" spans="1:11" ht="15.75">
      <c r="A52" s="26"/>
      <c r="C52" s="237" t="s">
        <v>577</v>
      </c>
      <c r="D52" s="375"/>
      <c r="E52" s="312"/>
      <c r="F52" s="312"/>
      <c r="G52" s="312"/>
      <c r="H52" s="238"/>
      <c r="I52" s="239"/>
    </row>
    <row r="53" spans="1:11" ht="23.25">
      <c r="A53" s="26"/>
      <c r="C53" s="368" t="s">
        <v>330</v>
      </c>
      <c r="D53" s="369">
        <f>IF(D43="M",0,D43)-IF(D8="M",0,D8)-IF(D11="M",0,D11)-IF(D20="M",0,D20)-IF(D24="M",0,D24)-IF(D26="M",0,D26)-IF(D29="M",0,D29)-IF(D33="M",0,D33)-IF(D34="M",0,D34)-IF(D38="M",0,D38)</f>
        <v>0</v>
      </c>
      <c r="E53" s="369">
        <f>IF(E43="M",0,E43)-IF(E8="M",0,E8)-IF(E11="M",0,E11)-IF(E20="M",0,E20)-IF(E24="M",0,E24)-IF(E26="M",0,E26)-IF(E29="M",0,E29)-IF(E33="M",0,E33)-IF(E34="M",0,E34)-IF(E38="M",0,E38)</f>
        <v>0</v>
      </c>
      <c r="F53" s="369">
        <f>IF(F43="M",0,F43)-IF(F8="M",0,F8)-IF(F11="M",0,F11)-IF(F20="M",0,F20)-IF(F24="M",0,F24)-IF(F26="M",0,F26)-IF(F29="M",0,F29)-IF(F33="M",0,F33)-IF(F34="M",0,F34)-IF(F38="M",0,F38)</f>
        <v>0</v>
      </c>
      <c r="G53" s="369">
        <f>IF(G43="M",0,G43)-IF(G8="M",0,G8)-IF(G11="M",0,G11)-IF(G20="M",0,G20)-IF(G24="M",0,G24)-IF(G26="M",0,G26)-IF(G29="M",0,G29)-IF(G33="M",0,G33)-IF(G34="M",0,G34)-IF(G38="M",0,G38)</f>
        <v>0</v>
      </c>
      <c r="H53" s="238"/>
      <c r="I53" s="239"/>
    </row>
    <row r="54" spans="1:11" ht="15.75">
      <c r="A54" s="26"/>
      <c r="C54" s="368" t="s">
        <v>31</v>
      </c>
      <c r="D54" s="369">
        <f>IF(D11="M",0,D11)-IF(D12="M",0,D12)-IF(D13="M",0,D13)-IF(D14="M",0,D14)</f>
        <v>0</v>
      </c>
      <c r="E54" s="369">
        <f>IF(E11="M",0,E11)-IF(E12="M",0,E12)-IF(E13="M",0,E13)-IF(E14="M",0,E14)</f>
        <v>0</v>
      </c>
      <c r="F54" s="369">
        <f>IF(F11="M",0,F11)-IF(F12="M",0,F12)-IF(F13="M",0,F13)-IF(F14="M",0,F14)</f>
        <v>0</v>
      </c>
      <c r="G54" s="369">
        <f>IF(G11="M",0,G11)-IF(G12="M",0,G12)-IF(G13="M",0,G13)-IF(G14="M",0,G14)</f>
        <v>0</v>
      </c>
      <c r="H54" s="238"/>
      <c r="I54" s="239"/>
    </row>
    <row r="55" spans="1:11" ht="15.75">
      <c r="A55" s="26"/>
      <c r="C55" s="368" t="s">
        <v>32</v>
      </c>
      <c r="D55" s="369">
        <f>D38-SUM(D39:D42)</f>
        <v>0</v>
      </c>
      <c r="E55" s="369">
        <f>E38-SUM(E39:E42)</f>
        <v>0</v>
      </c>
      <c r="F55" s="369">
        <f>F38-SUM(F39:F42)</f>
        <v>0</v>
      </c>
      <c r="G55" s="369">
        <f>G38-SUM(G39:G42)</f>
        <v>0</v>
      </c>
      <c r="H55" s="238"/>
      <c r="I55" s="239"/>
    </row>
    <row r="56" spans="1:11" ht="15.75">
      <c r="A56" s="26"/>
      <c r="C56" s="370" t="s">
        <v>606</v>
      </c>
      <c r="D56" s="241"/>
      <c r="E56" s="241"/>
      <c r="F56" s="241"/>
      <c r="G56" s="241"/>
      <c r="H56" s="238"/>
      <c r="I56" s="239"/>
    </row>
    <row r="57" spans="1:11" ht="15.75">
      <c r="A57" s="24"/>
      <c r="C57" s="371" t="s">
        <v>33</v>
      </c>
      <c r="D57" s="244">
        <f>IF('Tabulka 1'!E14="M",0,'Tabulka 1'!E14)-IF('Tabulka 2D'!D43="M",0,'Tabulka 2D'!D43)</f>
        <v>0</v>
      </c>
      <c r="E57" s="244">
        <f>IF('Tabulka 1'!F14="M",0,'Tabulka 1'!F14)-IF('Tabulka 2D'!E43="M",0,'Tabulka 2D'!E43)</f>
        <v>0</v>
      </c>
      <c r="F57" s="244">
        <f>IF('Tabulka 1'!G14="M",0,'Tabulka 1'!G14)-IF('Tabulka 2D'!F43="M",0,'Tabulka 2D'!F43)</f>
        <v>0</v>
      </c>
      <c r="G57" s="244">
        <f>IF('Tabulka 1'!H14="M",0,'Tabulka 1'!H14)-IF('Tabulka 2D'!G43="M",0,'Tabulka 2D'!G43)</f>
        <v>0</v>
      </c>
      <c r="H57" s="372"/>
      <c r="I57" s="373"/>
    </row>
    <row r="58" spans="1:11">
      <c r="A58" s="24"/>
    </row>
    <row r="59" spans="1:11">
      <c r="A59" s="24"/>
    </row>
    <row r="60" spans="1:11">
      <c r="A60" s="24"/>
    </row>
    <row r="61" spans="1:11">
      <c r="A61" s="26"/>
    </row>
    <row r="62" spans="1:11">
      <c r="A62" s="26"/>
    </row>
  </sheetData>
  <sheetProtection formatColumns="0" formatRows="0" insertRows="0" insertHyperlinks="0" deleteRows="0"/>
  <mergeCells count="1">
    <mergeCell ref="D51:G51"/>
  </mergeCells>
  <phoneticPr fontId="35" type="noConversion"/>
  <conditionalFormatting sqref="D51">
    <cfRule type="expression" dxfId="15" priority="1" stopIfTrue="1">
      <formula>COUNTA(D8:G8,D11:G16,D20:G20,D24:G24,D26:G26,D29:G29,D33:G34,D38:G38,D43:G43)/60*100&lt;&gt;100</formula>
    </cfRule>
  </conditionalFormatting>
  <conditionalFormatting sqref="E51:G51">
    <cfRule type="expression" dxfId="14" priority="3" stopIfTrue="1">
      <formula>COUNTA(E8:G8,E11:G16,E20:G20,E24:G24,E26:G26,E29:G29,E33:G34,E38:G38,E43:G43)/60*100&lt;&gt;100</formula>
    </cfRule>
  </conditionalFormatting>
  <dataValidations count="1">
    <dataValidation type="list" errorStyle="warning" allowBlank="1" showInputMessage="1" showErrorMessage="1" errorTitle="Please select from the list only" error="Please select one option from the drop-down list only!" prompt="Uveďte účetní bázi výchozího salda hospodaření:_x000a_----------------------_x000a_Vyberte z rozevíracího seznamu jednu z možností!_x000a_" sqref="D9:G9">
      <formula1>$K$1:$K$4</formula1>
    </dataValidation>
  </dataValidations>
  <hyperlinks>
    <hyperlink ref="L1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5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Q62"/>
  <sheetViews>
    <sheetView showGridLines="0" defaultGridColor="0" topLeftCell="B1" colorId="22" zoomScale="80" zoomScaleNormal="80" zoomScaleSheetLayoutView="80" workbookViewId="0">
      <pane xSplit="2" ySplit="7" topLeftCell="D35" activePane="bottomRight" state="frozen"/>
      <selection activeCell="B1" sqref="B1"/>
      <selection pane="topRight" activeCell="D1" sqref="D1"/>
      <selection pane="bottomLeft" activeCell="B8" sqref="B8"/>
      <selection pane="bottomRight" activeCell="H48" sqref="H48"/>
    </sheetView>
  </sheetViews>
  <sheetFormatPr defaultColWidth="9.77734375" defaultRowHeight="15"/>
  <cols>
    <col min="1" max="1" width="11.109375" style="798" hidden="1" customWidth="1"/>
    <col min="2" max="2" width="5.77734375" style="798" customWidth="1"/>
    <col min="3" max="3" width="67.44140625" style="812" customWidth="1"/>
    <col min="4" max="4" width="11" style="616" customWidth="1"/>
    <col min="5" max="6" width="10.77734375" style="616" customWidth="1"/>
    <col min="7" max="7" width="10.6640625" style="616" customWidth="1"/>
    <col min="8" max="8" width="72.77734375" style="616" customWidth="1"/>
    <col min="9" max="9" width="5.33203125" style="616" customWidth="1"/>
    <col min="10" max="10" width="1" style="616" customWidth="1"/>
    <col min="11" max="11" width="0.5546875" style="616" customWidth="1"/>
    <col min="12" max="12" width="9.77734375" style="616"/>
    <col min="13" max="13" width="13.109375" style="616" customWidth="1"/>
    <col min="14" max="14" width="9.33203125" style="616" customWidth="1"/>
    <col min="15" max="16384" width="9.77734375" style="616"/>
  </cols>
  <sheetData>
    <row r="1" spans="1:17" ht="18">
      <c r="A1" s="847"/>
      <c r="B1" s="847"/>
      <c r="C1" s="689" t="s">
        <v>806</v>
      </c>
      <c r="D1" s="690"/>
      <c r="E1" s="619"/>
      <c r="F1" s="619"/>
      <c r="G1" s="619"/>
      <c r="K1" s="617" t="s">
        <v>807</v>
      </c>
      <c r="L1" s="1118" t="s">
        <v>901</v>
      </c>
      <c r="M1" s="868">
        <v>3</v>
      </c>
      <c r="N1" s="868">
        <v>4</v>
      </c>
      <c r="O1" s="868">
        <v>5</v>
      </c>
      <c r="P1" s="868">
        <v>6</v>
      </c>
      <c r="Q1" s="868">
        <v>7</v>
      </c>
    </row>
    <row r="2" spans="1:17" ht="11.25" customHeight="1" thickBot="1">
      <c r="A2" s="847"/>
      <c r="B2" s="847"/>
      <c r="C2" s="869"/>
      <c r="D2" s="870"/>
      <c r="J2" s="680"/>
      <c r="K2" s="617" t="s">
        <v>808</v>
      </c>
      <c r="L2" s="619"/>
    </row>
    <row r="3" spans="1:17" ht="16.5" thickTop="1">
      <c r="A3" s="846"/>
      <c r="B3" s="845"/>
      <c r="C3" s="863"/>
      <c r="D3" s="862"/>
      <c r="E3" s="698"/>
      <c r="F3" s="698"/>
      <c r="G3" s="698"/>
      <c r="H3" s="871"/>
      <c r="I3" s="699"/>
      <c r="J3" s="680"/>
      <c r="K3" s="617" t="s">
        <v>809</v>
      </c>
      <c r="L3" s="619"/>
    </row>
    <row r="4" spans="1:17" ht="15.75">
      <c r="A4" s="707"/>
      <c r="B4" s="844"/>
      <c r="C4" s="702" t="str">
        <f>'Cover page'!E13</f>
        <v>Member state: Czechia</v>
      </c>
      <c r="D4" s="703"/>
      <c r="E4" s="861"/>
      <c r="F4" s="861" t="s">
        <v>718</v>
      </c>
      <c r="G4" s="861"/>
      <c r="H4" s="872"/>
      <c r="I4" s="873"/>
      <c r="K4" s="617" t="s">
        <v>810</v>
      </c>
      <c r="L4" s="619"/>
      <c r="N4" s="680"/>
    </row>
    <row r="5" spans="1:17" ht="15.75">
      <c r="A5" s="707" t="s">
        <v>15</v>
      </c>
      <c r="B5" s="708"/>
      <c r="C5" s="709" t="s">
        <v>719</v>
      </c>
      <c r="D5" s="710">
        <f>'Table 1'!E5</f>
        <v>2021</v>
      </c>
      <c r="E5" s="710">
        <f>'Table 1'!F5</f>
        <v>2022</v>
      </c>
      <c r="F5" s="710">
        <f>'Table 1'!G5</f>
        <v>2023</v>
      </c>
      <c r="G5" s="710">
        <f>'Table 1'!H5</f>
        <v>2024</v>
      </c>
      <c r="H5" s="716"/>
      <c r="I5" s="873"/>
      <c r="N5" s="680"/>
    </row>
    <row r="6" spans="1:17" ht="15.75">
      <c r="A6" s="707"/>
      <c r="B6" s="712"/>
      <c r="C6" s="713" t="str">
        <f>'Cover page'!E14</f>
        <v>Date: 31/03/2024</v>
      </c>
      <c r="D6" s="874"/>
      <c r="E6" s="874"/>
      <c r="F6" s="874"/>
      <c r="G6" s="875"/>
      <c r="H6" s="876"/>
      <c r="I6" s="873"/>
      <c r="N6" s="680"/>
    </row>
    <row r="7" spans="1:17" ht="10.5" customHeight="1" thickBot="1">
      <c r="A7" s="707"/>
      <c r="B7" s="717"/>
      <c r="C7" s="877"/>
      <c r="D7" s="878"/>
      <c r="E7" s="878"/>
      <c r="F7" s="878"/>
      <c r="G7" s="879"/>
      <c r="H7" s="880"/>
      <c r="I7" s="873"/>
      <c r="N7" s="680"/>
    </row>
    <row r="8" spans="1:17" ht="17.25" thickTop="1" thickBot="1">
      <c r="A8" s="721" t="s">
        <v>118</v>
      </c>
      <c r="B8" s="722"/>
      <c r="C8" s="881" t="s">
        <v>811</v>
      </c>
      <c r="D8" s="882">
        <v>-7068</v>
      </c>
      <c r="E8" s="883">
        <v>2828</v>
      </c>
      <c r="F8" s="883">
        <v>-6115</v>
      </c>
      <c r="G8" s="884">
        <v>-27917</v>
      </c>
      <c r="H8" s="885"/>
      <c r="I8" s="886"/>
      <c r="N8" s="680"/>
    </row>
    <row r="9" spans="1:17" ht="16.5" thickTop="1">
      <c r="A9" s="721"/>
      <c r="B9" s="701"/>
      <c r="C9" s="887" t="s">
        <v>812</v>
      </c>
      <c r="D9" s="888" t="s">
        <v>808</v>
      </c>
      <c r="E9" s="888" t="s">
        <v>808</v>
      </c>
      <c r="F9" s="888" t="s">
        <v>808</v>
      </c>
      <c r="G9" s="888" t="s">
        <v>808</v>
      </c>
      <c r="H9" s="889"/>
      <c r="I9" s="706"/>
      <c r="N9" s="680"/>
    </row>
    <row r="10" spans="1:17" ht="15.75">
      <c r="A10" s="721"/>
      <c r="B10" s="701"/>
      <c r="C10" s="890"/>
      <c r="D10" s="891"/>
      <c r="E10" s="789"/>
      <c r="F10" s="789"/>
      <c r="G10" s="789"/>
      <c r="H10" s="892"/>
      <c r="I10" s="706"/>
      <c r="N10" s="680"/>
    </row>
    <row r="11" spans="1:17" ht="15.75">
      <c r="A11" s="721" t="s">
        <v>119</v>
      </c>
      <c r="B11" s="722"/>
      <c r="C11" s="893" t="s">
        <v>813</v>
      </c>
      <c r="D11" s="894">
        <v>-17</v>
      </c>
      <c r="E11" s="894">
        <v>-11</v>
      </c>
      <c r="F11" s="894">
        <v>20</v>
      </c>
      <c r="G11" s="894">
        <v>-2</v>
      </c>
      <c r="H11" s="895"/>
      <c r="I11" s="706"/>
      <c r="N11" s="680"/>
    </row>
    <row r="12" spans="1:17" ht="15.75">
      <c r="A12" s="721" t="s">
        <v>120</v>
      </c>
      <c r="B12" s="722"/>
      <c r="C12" s="896" t="s">
        <v>814</v>
      </c>
      <c r="D12" s="894">
        <v>0</v>
      </c>
      <c r="E12" s="894">
        <v>0</v>
      </c>
      <c r="F12" s="894">
        <v>0</v>
      </c>
      <c r="G12" s="894">
        <v>0</v>
      </c>
      <c r="H12" s="895"/>
      <c r="I12" s="706"/>
      <c r="N12" s="680"/>
    </row>
    <row r="13" spans="1:17" ht="15.75">
      <c r="A13" s="721" t="s">
        <v>121</v>
      </c>
      <c r="B13" s="722"/>
      <c r="C13" s="897" t="s">
        <v>815</v>
      </c>
      <c r="D13" s="894">
        <v>0</v>
      </c>
      <c r="E13" s="894">
        <v>0</v>
      </c>
      <c r="F13" s="894">
        <v>0</v>
      </c>
      <c r="G13" s="894">
        <v>0</v>
      </c>
      <c r="H13" s="895" t="s">
        <v>816</v>
      </c>
      <c r="I13" s="706"/>
      <c r="N13" s="680"/>
    </row>
    <row r="14" spans="1:17" ht="15.75">
      <c r="A14" s="721" t="s">
        <v>122</v>
      </c>
      <c r="B14" s="722"/>
      <c r="C14" s="897" t="s">
        <v>817</v>
      </c>
      <c r="D14" s="894">
        <v>-17</v>
      </c>
      <c r="E14" s="894">
        <v>-11</v>
      </c>
      <c r="F14" s="894">
        <v>20</v>
      </c>
      <c r="G14" s="894">
        <v>-2</v>
      </c>
      <c r="H14" s="895" t="s">
        <v>818</v>
      </c>
      <c r="I14" s="706"/>
      <c r="N14" s="680"/>
    </row>
    <row r="15" spans="1:17" ht="16.5" thickBot="1">
      <c r="A15" s="721" t="s">
        <v>123</v>
      </c>
      <c r="B15" s="722"/>
      <c r="C15" s="898" t="s">
        <v>819</v>
      </c>
      <c r="D15" s="894">
        <v>0</v>
      </c>
      <c r="E15" s="894">
        <v>0</v>
      </c>
      <c r="F15" s="894">
        <v>0</v>
      </c>
      <c r="G15" s="894">
        <v>0</v>
      </c>
      <c r="H15" s="895"/>
      <c r="I15" s="706"/>
      <c r="N15" s="680"/>
    </row>
    <row r="16" spans="1:17" ht="16.5" thickBot="1">
      <c r="A16" s="899" t="s">
        <v>276</v>
      </c>
      <c r="B16" s="722"/>
      <c r="C16" s="900" t="s">
        <v>820</v>
      </c>
      <c r="D16" s="894">
        <v>0</v>
      </c>
      <c r="E16" s="894">
        <v>0</v>
      </c>
      <c r="F16" s="894">
        <v>0</v>
      </c>
      <c r="G16" s="894">
        <v>0</v>
      </c>
      <c r="H16" s="895"/>
      <c r="I16" s="706"/>
      <c r="N16" s="680"/>
    </row>
    <row r="17" spans="1:14" ht="15.75">
      <c r="A17" s="831" t="s">
        <v>124</v>
      </c>
      <c r="B17" s="722"/>
      <c r="C17" s="901" t="s">
        <v>821</v>
      </c>
      <c r="D17" s="902"/>
      <c r="E17" s="902"/>
      <c r="F17" s="902"/>
      <c r="G17" s="902"/>
      <c r="H17" s="903"/>
      <c r="I17" s="706"/>
      <c r="N17" s="680"/>
    </row>
    <row r="18" spans="1:14" ht="15.75">
      <c r="A18" s="831" t="s">
        <v>125</v>
      </c>
      <c r="B18" s="722"/>
      <c r="C18" s="901" t="s">
        <v>822</v>
      </c>
      <c r="D18" s="902"/>
      <c r="E18" s="902"/>
      <c r="F18" s="902"/>
      <c r="G18" s="902"/>
      <c r="H18" s="903"/>
      <c r="I18" s="706"/>
      <c r="N18" s="680"/>
    </row>
    <row r="19" spans="1:14" ht="15.75">
      <c r="A19" s="721"/>
      <c r="B19" s="701"/>
      <c r="C19" s="904"/>
      <c r="D19" s="905"/>
      <c r="E19" s="906"/>
      <c r="F19" s="906"/>
      <c r="G19" s="906"/>
      <c r="H19" s="895"/>
      <c r="I19" s="706"/>
      <c r="N19" s="680"/>
    </row>
    <row r="20" spans="1:14" ht="15.75">
      <c r="A20" s="721" t="s">
        <v>126</v>
      </c>
      <c r="B20" s="722"/>
      <c r="C20" s="893" t="s">
        <v>823</v>
      </c>
      <c r="D20" s="907">
        <v>-366</v>
      </c>
      <c r="E20" s="907">
        <v>-459</v>
      </c>
      <c r="F20" s="907">
        <v>-321</v>
      </c>
      <c r="G20" s="907">
        <v>20</v>
      </c>
      <c r="H20" s="895" t="s">
        <v>824</v>
      </c>
      <c r="I20" s="706"/>
      <c r="N20" s="680"/>
    </row>
    <row r="21" spans="1:14" ht="15.75">
      <c r="A21" s="831" t="s">
        <v>127</v>
      </c>
      <c r="B21" s="722"/>
      <c r="C21" s="901" t="s">
        <v>825</v>
      </c>
      <c r="D21" s="902"/>
      <c r="E21" s="902"/>
      <c r="F21" s="902"/>
      <c r="G21" s="902"/>
      <c r="H21" s="903"/>
      <c r="I21" s="706"/>
      <c r="N21" s="680"/>
    </row>
    <row r="22" spans="1:14" ht="15.75">
      <c r="A22" s="831" t="s">
        <v>128</v>
      </c>
      <c r="B22" s="722"/>
      <c r="C22" s="901" t="s">
        <v>826</v>
      </c>
      <c r="D22" s="902"/>
      <c r="E22" s="902"/>
      <c r="F22" s="902"/>
      <c r="G22" s="902"/>
      <c r="H22" s="903"/>
      <c r="I22" s="706"/>
      <c r="N22" s="680"/>
    </row>
    <row r="23" spans="1:14" ht="15.75">
      <c r="A23" s="721"/>
      <c r="B23" s="853"/>
      <c r="C23" s="865"/>
      <c r="D23" s="905"/>
      <c r="E23" s="906"/>
      <c r="F23" s="906"/>
      <c r="G23" s="906"/>
      <c r="H23" s="895"/>
      <c r="I23" s="706"/>
      <c r="N23" s="680"/>
    </row>
    <row r="24" spans="1:14" ht="15.75">
      <c r="A24" s="721" t="s">
        <v>129</v>
      </c>
      <c r="B24" s="722"/>
      <c r="C24" s="908" t="s">
        <v>827</v>
      </c>
      <c r="D24" s="907" t="s">
        <v>708</v>
      </c>
      <c r="E24" s="907" t="s">
        <v>708</v>
      </c>
      <c r="F24" s="907" t="s">
        <v>708</v>
      </c>
      <c r="G24" s="907" t="s">
        <v>708</v>
      </c>
      <c r="H24" s="895" t="s">
        <v>828</v>
      </c>
      <c r="I24" s="706"/>
      <c r="N24" s="680"/>
    </row>
    <row r="25" spans="1:14" ht="15.75">
      <c r="A25" s="721"/>
      <c r="B25" s="853"/>
      <c r="C25" s="865"/>
      <c r="D25" s="905"/>
      <c r="E25" s="906"/>
      <c r="F25" s="906"/>
      <c r="G25" s="906"/>
      <c r="H25" s="895"/>
      <c r="I25" s="706"/>
      <c r="N25" s="680"/>
    </row>
    <row r="26" spans="1:14" ht="15.75">
      <c r="A26" s="721" t="s">
        <v>324</v>
      </c>
      <c r="B26" s="722"/>
      <c r="C26" s="893" t="s">
        <v>829</v>
      </c>
      <c r="D26" s="907">
        <v>-9650</v>
      </c>
      <c r="E26" s="907">
        <v>-11389</v>
      </c>
      <c r="F26" s="907">
        <v>-3441</v>
      </c>
      <c r="G26" s="907">
        <v>-2143</v>
      </c>
      <c r="H26" s="895" t="s">
        <v>830</v>
      </c>
      <c r="I26" s="706"/>
      <c r="N26" s="680"/>
    </row>
    <row r="27" spans="1:14" ht="15.75">
      <c r="A27" s="831" t="s">
        <v>325</v>
      </c>
      <c r="B27" s="722"/>
      <c r="C27" s="901" t="s">
        <v>825</v>
      </c>
      <c r="D27" s="902"/>
      <c r="E27" s="902"/>
      <c r="F27" s="902"/>
      <c r="G27" s="902"/>
      <c r="H27" s="903"/>
      <c r="I27" s="706"/>
      <c r="N27" s="680"/>
    </row>
    <row r="28" spans="1:14" ht="15.75">
      <c r="A28" s="831" t="s">
        <v>326</v>
      </c>
      <c r="B28" s="722"/>
      <c r="C28" s="901" t="s">
        <v>826</v>
      </c>
      <c r="D28" s="902"/>
      <c r="E28" s="902"/>
      <c r="F28" s="902"/>
      <c r="G28" s="902"/>
      <c r="H28" s="903"/>
      <c r="I28" s="706"/>
      <c r="N28" s="680"/>
    </row>
    <row r="29" spans="1:14" ht="15.75">
      <c r="A29" s="721" t="s">
        <v>327</v>
      </c>
      <c r="B29" s="722"/>
      <c r="C29" s="893" t="s">
        <v>831</v>
      </c>
      <c r="D29" s="907">
        <v>0</v>
      </c>
      <c r="E29" s="907">
        <v>0</v>
      </c>
      <c r="F29" s="907">
        <v>0</v>
      </c>
      <c r="G29" s="907">
        <v>0</v>
      </c>
      <c r="H29" s="895"/>
      <c r="I29" s="706"/>
      <c r="N29" s="680"/>
    </row>
    <row r="30" spans="1:14" ht="15.75">
      <c r="A30" s="831" t="s">
        <v>328</v>
      </c>
      <c r="B30" s="722"/>
      <c r="C30" s="901" t="s">
        <v>825</v>
      </c>
      <c r="D30" s="902"/>
      <c r="E30" s="902"/>
      <c r="F30" s="902"/>
      <c r="G30" s="902"/>
      <c r="H30" s="903"/>
      <c r="I30" s="706"/>
      <c r="N30" s="680"/>
    </row>
    <row r="31" spans="1:14" ht="15.75">
      <c r="A31" s="831" t="s">
        <v>329</v>
      </c>
      <c r="B31" s="722"/>
      <c r="C31" s="901" t="s">
        <v>826</v>
      </c>
      <c r="D31" s="902"/>
      <c r="E31" s="902"/>
      <c r="F31" s="902"/>
      <c r="G31" s="902"/>
      <c r="H31" s="903"/>
      <c r="I31" s="706"/>
      <c r="N31" s="680"/>
    </row>
    <row r="32" spans="1:14" ht="15.75">
      <c r="A32" s="721"/>
      <c r="B32" s="853"/>
      <c r="C32" s="865"/>
      <c r="D32" s="905"/>
      <c r="E32" s="906"/>
      <c r="F32" s="906"/>
      <c r="G32" s="906"/>
      <c r="H32" s="895"/>
      <c r="I32" s="706"/>
      <c r="N32" s="680"/>
    </row>
    <row r="33" spans="1:14" ht="15.75">
      <c r="A33" s="721" t="s">
        <v>130</v>
      </c>
      <c r="B33" s="722"/>
      <c r="C33" s="893" t="s">
        <v>832</v>
      </c>
      <c r="D33" s="907" t="s">
        <v>708</v>
      </c>
      <c r="E33" s="907" t="s">
        <v>708</v>
      </c>
      <c r="F33" s="907" t="s">
        <v>708</v>
      </c>
      <c r="G33" s="907" t="s">
        <v>708</v>
      </c>
      <c r="H33" s="895"/>
      <c r="I33" s="706"/>
      <c r="N33" s="680"/>
    </row>
    <row r="34" spans="1:14" ht="15.75">
      <c r="A34" s="721" t="s">
        <v>131</v>
      </c>
      <c r="B34" s="722"/>
      <c r="C34" s="893" t="s">
        <v>833</v>
      </c>
      <c r="D34" s="907">
        <v>28</v>
      </c>
      <c r="E34" s="907">
        <v>36</v>
      </c>
      <c r="F34" s="907">
        <v>-17</v>
      </c>
      <c r="G34" s="907">
        <v>-19</v>
      </c>
      <c r="H34" s="895" t="s">
        <v>911</v>
      </c>
      <c r="I34" s="706"/>
      <c r="N34" s="680"/>
    </row>
    <row r="35" spans="1:14" ht="15.75">
      <c r="A35" s="831" t="s">
        <v>132</v>
      </c>
      <c r="B35" s="722"/>
      <c r="C35" s="901" t="s">
        <v>825</v>
      </c>
      <c r="D35" s="902"/>
      <c r="E35" s="902"/>
      <c r="F35" s="902"/>
      <c r="G35" s="902"/>
      <c r="H35" s="903"/>
      <c r="I35" s="706"/>
      <c r="N35" s="680"/>
    </row>
    <row r="36" spans="1:14" ht="15.75">
      <c r="A36" s="831" t="s">
        <v>133</v>
      </c>
      <c r="B36" s="722"/>
      <c r="C36" s="901" t="s">
        <v>826</v>
      </c>
      <c r="D36" s="902"/>
      <c r="E36" s="902"/>
      <c r="F36" s="902"/>
      <c r="G36" s="902"/>
      <c r="H36" s="903"/>
      <c r="I36" s="706"/>
      <c r="N36" s="680"/>
    </row>
    <row r="37" spans="1:14" ht="15.75">
      <c r="A37" s="721"/>
      <c r="B37" s="909"/>
      <c r="C37" s="865"/>
      <c r="D37" s="905"/>
      <c r="E37" s="906"/>
      <c r="F37" s="906"/>
      <c r="G37" s="906"/>
      <c r="H37" s="895"/>
      <c r="I37" s="706"/>
      <c r="N37" s="680"/>
    </row>
    <row r="38" spans="1:14" ht="15.75">
      <c r="A38" s="721" t="s">
        <v>134</v>
      </c>
      <c r="B38" s="722"/>
      <c r="C38" s="893" t="s">
        <v>834</v>
      </c>
      <c r="D38" s="907">
        <v>7801</v>
      </c>
      <c r="E38" s="907">
        <v>9393</v>
      </c>
      <c r="F38" s="907">
        <v>5572</v>
      </c>
      <c r="G38" s="907">
        <v>9991</v>
      </c>
      <c r="H38" s="895"/>
      <c r="I38" s="706"/>
      <c r="N38" s="680"/>
    </row>
    <row r="39" spans="1:14" ht="15.75">
      <c r="A39" s="831" t="s">
        <v>135</v>
      </c>
      <c r="B39" s="722"/>
      <c r="C39" s="901" t="s">
        <v>825</v>
      </c>
      <c r="D39" s="902">
        <v>4324</v>
      </c>
      <c r="E39" s="902">
        <v>4732</v>
      </c>
      <c r="F39" s="902">
        <v>6363</v>
      </c>
      <c r="G39" s="902">
        <v>8299</v>
      </c>
      <c r="H39" s="903" t="s">
        <v>835</v>
      </c>
      <c r="I39" s="706"/>
      <c r="N39" s="680"/>
    </row>
    <row r="40" spans="1:14" ht="15.75">
      <c r="A40" s="831" t="s">
        <v>136</v>
      </c>
      <c r="B40" s="722"/>
      <c r="C40" s="901" t="s">
        <v>826</v>
      </c>
      <c r="D40" s="902"/>
      <c r="E40" s="902"/>
      <c r="F40" s="902"/>
      <c r="G40" s="902"/>
      <c r="H40" s="903" t="s">
        <v>904</v>
      </c>
      <c r="I40" s="706"/>
      <c r="N40" s="680"/>
    </row>
    <row r="41" spans="1:14" ht="15.75">
      <c r="A41" s="831" t="s">
        <v>137</v>
      </c>
      <c r="B41" s="722"/>
      <c r="C41" s="901" t="s">
        <v>836</v>
      </c>
      <c r="D41" s="902">
        <v>3477</v>
      </c>
      <c r="E41" s="902">
        <v>4661</v>
      </c>
      <c r="F41" s="902">
        <v>-791</v>
      </c>
      <c r="G41" s="902">
        <v>1692</v>
      </c>
      <c r="H41" s="903" t="s">
        <v>837</v>
      </c>
      <c r="I41" s="706"/>
      <c r="N41" s="680"/>
    </row>
    <row r="42" spans="1:14" ht="16.5" thickBot="1">
      <c r="A42" s="721"/>
      <c r="B42" s="853"/>
      <c r="C42" s="865"/>
      <c r="D42" s="910"/>
      <c r="E42" s="911"/>
      <c r="F42" s="911"/>
      <c r="G42" s="911"/>
      <c r="H42" s="912"/>
      <c r="I42" s="706"/>
      <c r="N42" s="680"/>
    </row>
    <row r="43" spans="1:14" ht="17.25" thickTop="1" thickBot="1">
      <c r="A43" s="721" t="s">
        <v>138</v>
      </c>
      <c r="B43" s="722"/>
      <c r="C43" s="913" t="s">
        <v>838</v>
      </c>
      <c r="D43" s="724">
        <v>-9272</v>
      </c>
      <c r="E43" s="724">
        <v>398</v>
      </c>
      <c r="F43" s="724">
        <v>-4302</v>
      </c>
      <c r="G43" s="914">
        <v>-20070</v>
      </c>
      <c r="H43" s="726"/>
      <c r="I43" s="886"/>
      <c r="N43" s="680"/>
    </row>
    <row r="44" spans="1:14" ht="16.5" thickTop="1">
      <c r="A44" s="915"/>
      <c r="B44" s="701"/>
      <c r="C44" s="916" t="s">
        <v>839</v>
      </c>
      <c r="D44" s="917"/>
      <c r="E44" s="798"/>
      <c r="F44" s="798"/>
      <c r="G44" s="688"/>
      <c r="H44" s="798"/>
      <c r="I44" s="706"/>
      <c r="J44" s="680"/>
    </row>
    <row r="45" spans="1:14" ht="9" customHeight="1">
      <c r="A45" s="915"/>
      <c r="B45" s="701"/>
      <c r="C45" s="691"/>
      <c r="D45" s="918"/>
      <c r="E45" s="798"/>
      <c r="F45" s="798"/>
      <c r="G45" s="798"/>
      <c r="H45" s="798"/>
      <c r="I45" s="706"/>
      <c r="J45" s="680"/>
    </row>
    <row r="46" spans="1:14" s="818" customFormat="1" ht="15.75">
      <c r="A46" s="915"/>
      <c r="B46" s="701"/>
      <c r="C46" s="919" t="s">
        <v>840</v>
      </c>
      <c r="D46" s="680"/>
      <c r="E46" s="798"/>
      <c r="F46" s="798"/>
      <c r="G46" s="798"/>
      <c r="H46" s="798"/>
      <c r="I46" s="706"/>
      <c r="J46" s="680"/>
    </row>
    <row r="47" spans="1:14" ht="26.25">
      <c r="A47" s="915"/>
      <c r="B47" s="701"/>
      <c r="C47" s="702" t="s">
        <v>841</v>
      </c>
      <c r="D47" s="680"/>
      <c r="E47" s="798"/>
      <c r="F47" s="798"/>
      <c r="G47" s="801"/>
      <c r="H47" s="798"/>
      <c r="I47" s="706"/>
      <c r="J47" s="680"/>
    </row>
    <row r="48" spans="1:14" ht="12" customHeight="1" thickBot="1">
      <c r="A48" s="920"/>
      <c r="B48" s="804"/>
      <c r="C48" s="921"/>
      <c r="D48" s="851"/>
      <c r="E48" s="851"/>
      <c r="F48" s="851"/>
      <c r="G48" s="851"/>
      <c r="H48" s="851"/>
      <c r="I48" s="808"/>
      <c r="K48" s="680"/>
    </row>
    <row r="49" spans="1:11" ht="16.5" thickTop="1">
      <c r="A49" s="687"/>
      <c r="B49" s="688"/>
      <c r="K49" s="680"/>
    </row>
    <row r="50" spans="1:11">
      <c r="A50" s="687"/>
    </row>
    <row r="51" spans="1:11" ht="30" customHeight="1">
      <c r="A51" s="687"/>
      <c r="C51" s="814" t="s">
        <v>733</v>
      </c>
      <c r="D51" s="1140" t="str">
        <f>IF(COUNTA(D8:G8,D11:G16,D20:G20,D24:G24,D26:G26,D29:G29,D33:G34,D38:G38,D43:G43)/60*100=100,"OK - Table 2D is fully completed","WARNING - Table 2D is not fully completed, please fill in figure, L, M or 0")</f>
        <v>OK - Table 2D is fully completed</v>
      </c>
      <c r="E51" s="1140"/>
      <c r="F51" s="1140"/>
      <c r="G51" s="1140"/>
      <c r="H51" s="815"/>
      <c r="I51" s="816"/>
    </row>
    <row r="52" spans="1:11" ht="15.75">
      <c r="A52" s="687"/>
      <c r="C52" s="819" t="s">
        <v>777</v>
      </c>
      <c r="D52" s="922"/>
      <c r="E52" s="923"/>
      <c r="F52" s="923"/>
      <c r="G52" s="923"/>
      <c r="H52" s="685"/>
      <c r="I52" s="820"/>
    </row>
    <row r="53" spans="1:11" ht="23.25">
      <c r="A53" s="687"/>
      <c r="C53" s="821" t="s">
        <v>330</v>
      </c>
      <c r="D53" s="822">
        <f>IF(D43="M",0,D43)-IF(D8="M",0,D8)-IF(D11="M",0,D11)-IF(D20="M",0,D20)-IF(D24="M",0,D24)-IF(D26="M",0,D26)-IF(D29="M",0,D29)-IF(D33="M",0,D33)-IF(D34="M",0,D34)-IF(D38="M",0,D38)</f>
        <v>0</v>
      </c>
      <c r="E53" s="822">
        <f>IF(E43="M",0,E43)-IF(E8="M",0,E8)-IF(E11="M",0,E11)-IF(E20="M",0,E20)-IF(E24="M",0,E24)-IF(E26="M",0,E26)-IF(E29="M",0,E29)-IF(E33="M",0,E33)-IF(E34="M",0,E34)-IF(E38="M",0,E38)</f>
        <v>0</v>
      </c>
      <c r="F53" s="822">
        <f>IF(F43="M",0,F43)-IF(F8="M",0,F8)-IF(F11="M",0,F11)-IF(F20="M",0,F20)-IF(F24="M",0,F24)-IF(F26="M",0,F26)-IF(F29="M",0,F29)-IF(F33="M",0,F33)-IF(F34="M",0,F34)-IF(F38="M",0,F38)</f>
        <v>0</v>
      </c>
      <c r="G53" s="822">
        <f>IF(G43="M",0,G43)-IF(G8="M",0,G8)-IF(G11="M",0,G11)-IF(G20="M",0,G20)-IF(G24="M",0,G24)-IF(G26="M",0,G26)-IF(G29="M",0,G29)-IF(G33="M",0,G33)-IF(G34="M",0,G34)-IF(G38="M",0,G38)</f>
        <v>0</v>
      </c>
      <c r="H53" s="685"/>
      <c r="I53" s="820"/>
    </row>
    <row r="54" spans="1:11" ht="15.75">
      <c r="A54" s="687"/>
      <c r="C54" s="821" t="s">
        <v>31</v>
      </c>
      <c r="D54" s="822">
        <f>IF(D11="M",0,D11)-IF(D12="M",0,D12)-IF(D13="M",0,D13)-IF(D14="M",0,D14)</f>
        <v>0</v>
      </c>
      <c r="E54" s="822">
        <f>IF(E11="M",0,E11)-IF(E12="M",0,E12)-IF(E13="M",0,E13)-IF(E14="M",0,E14)</f>
        <v>0</v>
      </c>
      <c r="F54" s="822">
        <f>IF(F11="M",0,F11)-IF(F12="M",0,F12)-IF(F13="M",0,F13)-IF(F14="M",0,F14)</f>
        <v>0</v>
      </c>
      <c r="G54" s="822">
        <f>IF(G11="M",0,G11)-IF(G12="M",0,G12)-IF(G13="M",0,G13)-IF(G14="M",0,G14)</f>
        <v>0</v>
      </c>
      <c r="H54" s="685"/>
      <c r="I54" s="820"/>
    </row>
    <row r="55" spans="1:11" ht="15.75">
      <c r="A55" s="687"/>
      <c r="C55" s="821" t="s">
        <v>32</v>
      </c>
      <c r="D55" s="822">
        <f>D38-SUM(D39:D42)</f>
        <v>0</v>
      </c>
      <c r="E55" s="822">
        <f>E38-SUM(E39:E42)</f>
        <v>0</v>
      </c>
      <c r="F55" s="822">
        <f>F38-SUM(F39:F42)</f>
        <v>0</v>
      </c>
      <c r="G55" s="822">
        <f>G38-SUM(G39:G42)</f>
        <v>0</v>
      </c>
      <c r="H55" s="685"/>
      <c r="I55" s="820"/>
    </row>
    <row r="56" spans="1:11" ht="15.75">
      <c r="A56" s="687"/>
      <c r="C56" s="825" t="s">
        <v>778</v>
      </c>
      <c r="D56" s="826"/>
      <c r="E56" s="826"/>
      <c r="F56" s="826"/>
      <c r="G56" s="826"/>
      <c r="H56" s="685"/>
      <c r="I56" s="820"/>
    </row>
    <row r="57" spans="1:11" ht="15.75">
      <c r="A57" s="683"/>
      <c r="C57" s="827" t="s">
        <v>33</v>
      </c>
      <c r="D57" s="828">
        <f>IF('Table 1'!E14="M",0,'Table 1'!E14)-IF('Table 2D'!D43="M",0,'Table 2D'!D43)</f>
        <v>0</v>
      </c>
      <c r="E57" s="828">
        <f>IF('Table 1'!F14="M",0,'Table 1'!F14)-IF('Table 2D'!E43="M",0,'Table 2D'!E43)</f>
        <v>0</v>
      </c>
      <c r="F57" s="828">
        <f>IF('Table 1'!G14="M",0,'Table 1'!G14)-IF('Table 2D'!F43="M",0,'Table 2D'!F43)</f>
        <v>0</v>
      </c>
      <c r="G57" s="828">
        <f>IF('Table 1'!H14="M",0,'Table 1'!H14)-IF('Table 2D'!G43="M",0,'Table 2D'!G43)</f>
        <v>0</v>
      </c>
      <c r="H57" s="829"/>
      <c r="I57" s="830"/>
    </row>
    <row r="58" spans="1:11">
      <c r="A58" s="683"/>
    </row>
    <row r="59" spans="1:11">
      <c r="A59" s="683"/>
    </row>
    <row r="60" spans="1:11">
      <c r="A60" s="683"/>
    </row>
    <row r="61" spans="1:11">
      <c r="A61" s="687"/>
    </row>
    <row r="62" spans="1:11">
      <c r="A62" s="687"/>
    </row>
  </sheetData>
  <sheetProtection formatColumns="0" formatRows="0" insertRows="0" insertHyperlinks="0" deleteRows="0"/>
  <mergeCells count="1">
    <mergeCell ref="D51:G51"/>
  </mergeCells>
  <conditionalFormatting sqref="D51">
    <cfRule type="expression" dxfId="13" priority="1" stopIfTrue="1">
      <formula>COUNTA(D8:G8,D11:G16,D20:G20,D24:G24,D26:G26,D29:G29,D33:G34,D38:G38,D43:G43)/60*100&lt;&gt;100</formula>
    </cfRule>
  </conditionalFormatting>
  <conditionalFormatting sqref="E51:G51">
    <cfRule type="expression" dxfId="12" priority="2" stopIfTrue="1">
      <formula>COUNTA(E8:G8,E11:G16,E20:G20,E24:G24,E26:G26,E29:G29,E33:G34,E38:G38,E43:G43)/60*100&lt;&gt;100</formula>
    </cfRule>
  </conditionalFormatting>
  <dataValidations count="1">
    <dataValidation type="list" errorStyle="warning" allowBlank="1" showInputMessage="1" showErrorMessage="1" errorTitle="Please select from the list only" error="Please select one option from the drop-down list only!" prompt="Please indicate accounting basis of the working balance:_x000a_----------------------_x000a_Please select one option from the drop-down list!_x000a_" sqref="D9:G9">
      <formula1>$K$1:$K$4</formula1>
    </dataValidation>
  </dataValidations>
  <hyperlinks>
    <hyperlink ref="L1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59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4">
    <tabColor rgb="FF00FF00"/>
    <pageSetUpPr fitToPage="1"/>
  </sheetPr>
  <dimension ref="A1:P73"/>
  <sheetViews>
    <sheetView showGridLines="0" defaultGridColor="0" topLeftCell="B1" colorId="22" zoomScale="70" zoomScaleNormal="70" zoomScaleSheetLayoutView="80" workbookViewId="0">
      <pane xSplit="2" ySplit="9" topLeftCell="D10" activePane="bottomRight" state="frozen"/>
      <selection activeCell="B1" sqref="B1"/>
      <selection pane="topRight" activeCell="D1" sqref="D1"/>
      <selection pane="bottomLeft" activeCell="B10" sqref="B10"/>
      <selection pane="bottomRight" activeCell="G46" sqref="G46"/>
    </sheetView>
  </sheetViews>
  <sheetFormatPr defaultColWidth="9.77734375" defaultRowHeight="15"/>
  <cols>
    <col min="1" max="1" width="11.33203125" style="30" hidden="1" customWidth="1"/>
    <col min="2" max="2" width="3.88671875" style="83" customWidth="1"/>
    <col min="3" max="3" width="68" style="28" customWidth="1"/>
    <col min="4" max="7" width="13.33203125" style="23" customWidth="1"/>
    <col min="8" max="8" width="14.6640625" style="23" customWidth="1"/>
    <col min="9" max="9" width="5.33203125" style="23" customWidth="1"/>
    <col min="10" max="10" width="1" style="23" customWidth="1"/>
    <col min="11" max="11" width="0.5546875" style="23" customWidth="1"/>
    <col min="12" max="12" width="9.77734375" style="23"/>
    <col min="13" max="17" width="7.77734375" style="23" customWidth="1"/>
    <col min="18" max="16384" width="9.77734375" style="23"/>
  </cols>
  <sheetData>
    <row r="1" spans="1:16" ht="17.25" customHeight="1">
      <c r="A1" s="389"/>
      <c r="B1" s="385"/>
      <c r="C1" s="190"/>
      <c r="D1" s="63"/>
      <c r="E1" s="26"/>
      <c r="F1" s="26"/>
      <c r="G1" s="26"/>
      <c r="H1" s="26"/>
      <c r="I1" s="26"/>
      <c r="K1" s="13"/>
      <c r="L1" s="1118" t="s">
        <v>900</v>
      </c>
      <c r="M1" s="262">
        <v>3</v>
      </c>
      <c r="N1" s="262">
        <v>4</v>
      </c>
      <c r="O1" s="262">
        <v>5</v>
      </c>
      <c r="P1" s="262">
        <v>6</v>
      </c>
    </row>
    <row r="2" spans="1:16" ht="9.75" customHeight="1">
      <c r="A2" s="389"/>
      <c r="B2" s="385"/>
      <c r="C2" s="190"/>
      <c r="D2" s="63"/>
      <c r="E2" s="26"/>
      <c r="F2" s="26"/>
      <c r="G2" s="26"/>
      <c r="H2" s="26"/>
      <c r="I2" s="26"/>
      <c r="K2" s="13"/>
    </row>
    <row r="3" spans="1:16" ht="18">
      <c r="A3" s="329"/>
      <c r="B3" s="337"/>
      <c r="C3" s="338" t="s">
        <v>619</v>
      </c>
      <c r="D3" s="266"/>
      <c r="E3" s="366"/>
      <c r="F3" s="366"/>
      <c r="G3" s="366"/>
      <c r="H3" s="366"/>
      <c r="K3" s="13"/>
    </row>
    <row r="4" spans="1:16" ht="16.5" thickBot="1">
      <c r="A4" s="329"/>
      <c r="B4" s="337"/>
      <c r="K4" s="13"/>
    </row>
    <row r="5" spans="1:16" ht="16.5" thickTop="1">
      <c r="A5" s="331"/>
      <c r="B5" s="390"/>
      <c r="C5" s="177"/>
      <c r="D5" s="39"/>
      <c r="E5" s="39"/>
      <c r="F5" s="39"/>
      <c r="G5" s="40"/>
      <c r="H5" s="40"/>
      <c r="I5" s="41"/>
      <c r="K5" s="13"/>
    </row>
    <row r="6" spans="1:16" ht="15.75">
      <c r="A6" s="277"/>
      <c r="B6" s="291"/>
      <c r="C6" s="267" t="str">
        <f>'Titulní stránka'!E13</f>
        <v>Členská země: Česká republika</v>
      </c>
      <c r="D6" s="345"/>
      <c r="E6" s="1141" t="s">
        <v>554</v>
      </c>
      <c r="F6" s="1141"/>
      <c r="G6" s="346"/>
      <c r="H6" s="43"/>
      <c r="I6" s="51"/>
    </row>
    <row r="7" spans="1:16" ht="15.75">
      <c r="A7" s="277"/>
      <c r="B7" s="377"/>
      <c r="C7" s="22" t="s">
        <v>555</v>
      </c>
      <c r="D7" s="347">
        <f>'Tabulka 1'!E5</f>
        <v>2021</v>
      </c>
      <c r="E7" s="347">
        <f>'Tabulka 1'!F5</f>
        <v>2022</v>
      </c>
      <c r="F7" s="347">
        <f>'Tabulka 1'!G5</f>
        <v>2023</v>
      </c>
      <c r="G7" s="347">
        <f>'Tabulka 1'!H5</f>
        <v>2024</v>
      </c>
      <c r="H7" s="45"/>
      <c r="I7" s="51"/>
    </row>
    <row r="8" spans="1:16" ht="15.75">
      <c r="A8" s="277"/>
      <c r="B8" s="333"/>
      <c r="C8" s="281" t="str">
        <f>'Titulní stránka'!E14</f>
        <v>Datum: 31/03/2024</v>
      </c>
      <c r="D8" s="64"/>
      <c r="E8" s="64"/>
      <c r="F8" s="64"/>
      <c r="G8" s="65"/>
      <c r="H8" s="57"/>
      <c r="I8" s="51"/>
    </row>
    <row r="9" spans="1:16" ht="10.5" customHeight="1" thickBot="1">
      <c r="A9" s="277"/>
      <c r="B9" s="334"/>
      <c r="C9" s="337"/>
      <c r="D9" s="32"/>
      <c r="E9" s="32"/>
      <c r="F9" s="32"/>
      <c r="G9" s="33"/>
      <c r="H9" s="66"/>
      <c r="I9" s="51"/>
    </row>
    <row r="10" spans="1:16" ht="16.5" customHeight="1" thickTop="1" thickBot="1">
      <c r="A10" s="335" t="s">
        <v>139</v>
      </c>
      <c r="B10" s="472"/>
      <c r="C10" s="363" t="s">
        <v>620</v>
      </c>
      <c r="D10" s="95">
        <v>312308</v>
      </c>
      <c r="E10" s="95">
        <v>216345</v>
      </c>
      <c r="F10" s="95">
        <v>285997</v>
      </c>
      <c r="G10" s="96">
        <v>177173</v>
      </c>
      <c r="H10" s="4"/>
      <c r="I10" s="51"/>
    </row>
    <row r="11" spans="1:16" ht="6" customHeight="1" thickTop="1">
      <c r="A11" s="335"/>
      <c r="B11" s="172"/>
      <c r="C11" s="396"/>
      <c r="D11" s="158"/>
      <c r="E11" s="158"/>
      <c r="F11" s="158"/>
      <c r="G11" s="159"/>
      <c r="H11" s="7"/>
      <c r="I11" s="51"/>
    </row>
    <row r="12" spans="1:16" s="18" customFormat="1" ht="16.5" customHeight="1">
      <c r="A12" s="335" t="s">
        <v>140</v>
      </c>
      <c r="B12" s="472"/>
      <c r="C12" s="397" t="s">
        <v>649</v>
      </c>
      <c r="D12" s="254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177376</v>
      </c>
      <c r="E12" s="254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277267</v>
      </c>
      <c r="F12" s="254">
        <f t="shared" si="0"/>
        <v>-1782</v>
      </c>
      <c r="G12" s="254">
        <f t="shared" si="0"/>
        <v>60810</v>
      </c>
      <c r="H12" s="112"/>
      <c r="I12" s="67"/>
    </row>
    <row r="13" spans="1:16" s="18" customFormat="1" ht="16.5" customHeight="1">
      <c r="A13" s="335" t="s">
        <v>141</v>
      </c>
      <c r="B13" s="472"/>
      <c r="C13" s="398" t="s">
        <v>621</v>
      </c>
      <c r="D13" s="113">
        <v>146339</v>
      </c>
      <c r="E13" s="113">
        <v>79464</v>
      </c>
      <c r="F13" s="113">
        <v>46496</v>
      </c>
      <c r="G13" s="113">
        <v>79096</v>
      </c>
      <c r="H13" s="112"/>
      <c r="I13" s="67"/>
    </row>
    <row r="14" spans="1:16" s="18" customFormat="1" ht="16.5" customHeight="1">
      <c r="A14" s="335" t="s">
        <v>142</v>
      </c>
      <c r="B14" s="472"/>
      <c r="C14" s="398" t="s">
        <v>622</v>
      </c>
      <c r="D14" s="113">
        <v>1537</v>
      </c>
      <c r="E14" s="113">
        <v>-1040</v>
      </c>
      <c r="F14" s="113">
        <v>790</v>
      </c>
      <c r="G14" s="113">
        <v>1679</v>
      </c>
      <c r="H14" s="112"/>
      <c r="I14" s="67"/>
    </row>
    <row r="15" spans="1:16" s="18" customFormat="1" ht="16.5" customHeight="1">
      <c r="A15" s="335" t="s">
        <v>143</v>
      </c>
      <c r="B15" s="472"/>
      <c r="C15" s="398" t="s">
        <v>623</v>
      </c>
      <c r="D15" s="113">
        <v>4540</v>
      </c>
      <c r="E15" s="113">
        <v>86486</v>
      </c>
      <c r="F15" s="113">
        <v>-34092</v>
      </c>
      <c r="G15" s="113">
        <v>-902</v>
      </c>
      <c r="H15" s="112"/>
      <c r="I15" s="67"/>
    </row>
    <row r="16" spans="1:16" s="18" customFormat="1" ht="16.5" customHeight="1">
      <c r="A16" s="335" t="s">
        <v>144</v>
      </c>
      <c r="B16" s="472"/>
      <c r="C16" s="399" t="s">
        <v>625</v>
      </c>
      <c r="D16" s="114">
        <v>19158</v>
      </c>
      <c r="E16" s="115">
        <v>103408</v>
      </c>
      <c r="F16" s="115">
        <v>49748</v>
      </c>
      <c r="G16" s="116">
        <v>66022</v>
      </c>
      <c r="H16" s="112"/>
      <c r="I16" s="67"/>
    </row>
    <row r="17" spans="1:9" s="18" customFormat="1" ht="16.5" customHeight="1">
      <c r="A17" s="335" t="s">
        <v>145</v>
      </c>
      <c r="B17" s="472"/>
      <c r="C17" s="399" t="s">
        <v>624</v>
      </c>
      <c r="D17" s="117">
        <v>-14618</v>
      </c>
      <c r="E17" s="118">
        <v>-16922</v>
      </c>
      <c r="F17" s="118">
        <v>-83840</v>
      </c>
      <c r="G17" s="119">
        <v>-66924</v>
      </c>
      <c r="H17" s="112"/>
      <c r="I17" s="67"/>
    </row>
    <row r="18" spans="1:9" s="18" customFormat="1" ht="16.5" customHeight="1">
      <c r="A18" s="335" t="s">
        <v>146</v>
      </c>
      <c r="B18" s="472"/>
      <c r="C18" s="400" t="s">
        <v>628</v>
      </c>
      <c r="D18" s="113">
        <v>5</v>
      </c>
      <c r="E18" s="113">
        <v>55743</v>
      </c>
      <c r="F18" s="113">
        <v>-38454</v>
      </c>
      <c r="G18" s="113">
        <v>152</v>
      </c>
      <c r="H18" s="112"/>
      <c r="I18" s="67"/>
    </row>
    <row r="19" spans="1:9" s="18" customFormat="1" ht="16.5" customHeight="1">
      <c r="A19" s="335" t="s">
        <v>147</v>
      </c>
      <c r="B19" s="472"/>
      <c r="C19" s="400" t="s">
        <v>629</v>
      </c>
      <c r="D19" s="113">
        <v>4535</v>
      </c>
      <c r="E19" s="113">
        <v>30743</v>
      </c>
      <c r="F19" s="113">
        <v>4362</v>
      </c>
      <c r="G19" s="113">
        <v>-1054</v>
      </c>
      <c r="H19" s="112"/>
      <c r="I19" s="67"/>
    </row>
    <row r="20" spans="1:9" s="18" customFormat="1" ht="16.5" customHeight="1">
      <c r="A20" s="335" t="s">
        <v>148</v>
      </c>
      <c r="B20" s="472"/>
      <c r="C20" s="401" t="s">
        <v>626</v>
      </c>
      <c r="D20" s="120">
        <v>19153</v>
      </c>
      <c r="E20" s="121">
        <v>47645</v>
      </c>
      <c r="F20" s="121">
        <v>24121</v>
      </c>
      <c r="G20" s="122">
        <v>50495</v>
      </c>
      <c r="H20" s="112"/>
      <c r="I20" s="67"/>
    </row>
    <row r="21" spans="1:9" s="18" customFormat="1" ht="16.5" customHeight="1">
      <c r="A21" s="335" t="s">
        <v>149</v>
      </c>
      <c r="B21" s="472"/>
      <c r="C21" s="401" t="s">
        <v>627</v>
      </c>
      <c r="D21" s="123">
        <v>-14618</v>
      </c>
      <c r="E21" s="124">
        <v>-16902</v>
      </c>
      <c r="F21" s="124">
        <v>-19759</v>
      </c>
      <c r="G21" s="125">
        <v>-51549</v>
      </c>
      <c r="H21" s="112"/>
      <c r="I21" s="67"/>
    </row>
    <row r="22" spans="1:9" s="18" customFormat="1" ht="16.5" customHeight="1">
      <c r="A22" s="335" t="s">
        <v>150</v>
      </c>
      <c r="B22" s="472"/>
      <c r="C22" s="398" t="s">
        <v>630</v>
      </c>
      <c r="D22" s="113">
        <v>-3635</v>
      </c>
      <c r="E22" s="113">
        <v>897</v>
      </c>
      <c r="F22" s="113">
        <v>-12334</v>
      </c>
      <c r="G22" s="113">
        <v>-2347</v>
      </c>
      <c r="H22" s="112"/>
      <c r="I22" s="67"/>
    </row>
    <row r="23" spans="1:9" s="18" customFormat="1" ht="16.5" customHeight="1">
      <c r="A23" s="335" t="s">
        <v>151</v>
      </c>
      <c r="B23" s="472"/>
      <c r="C23" s="400" t="s">
        <v>650</v>
      </c>
      <c r="D23" s="113">
        <v>6</v>
      </c>
      <c r="E23" s="113">
        <v>9</v>
      </c>
      <c r="F23" s="113">
        <v>122</v>
      </c>
      <c r="G23" s="113">
        <v>186</v>
      </c>
      <c r="H23" s="112"/>
      <c r="I23" s="67"/>
    </row>
    <row r="24" spans="1:9" s="18" customFormat="1" ht="16.5" customHeight="1">
      <c r="A24" s="335" t="s">
        <v>152</v>
      </c>
      <c r="B24" s="472"/>
      <c r="C24" s="400" t="s">
        <v>631</v>
      </c>
      <c r="D24" s="113">
        <v>-3641</v>
      </c>
      <c r="E24" s="113">
        <v>888</v>
      </c>
      <c r="F24" s="113">
        <v>-12456</v>
      </c>
      <c r="G24" s="113">
        <v>-2533</v>
      </c>
      <c r="H24" s="112"/>
      <c r="I24" s="67"/>
    </row>
    <row r="25" spans="1:9" s="18" customFormat="1" ht="16.5" customHeight="1">
      <c r="A25" s="335" t="s">
        <v>153</v>
      </c>
      <c r="B25" s="472"/>
      <c r="C25" s="401" t="s">
        <v>626</v>
      </c>
      <c r="D25" s="126">
        <v>1346</v>
      </c>
      <c r="E25" s="127">
        <v>2532</v>
      </c>
      <c r="F25" s="127">
        <v>19853</v>
      </c>
      <c r="G25" s="128">
        <v>5879</v>
      </c>
      <c r="H25" s="112"/>
      <c r="I25" s="67"/>
    </row>
    <row r="26" spans="1:9" s="18" customFormat="1" ht="16.5" customHeight="1" thickBot="1">
      <c r="A26" s="335" t="s">
        <v>154</v>
      </c>
      <c r="B26" s="472"/>
      <c r="C26" s="401" t="s">
        <v>627</v>
      </c>
      <c r="D26" s="126">
        <v>-4987</v>
      </c>
      <c r="E26" s="127">
        <v>-1644</v>
      </c>
      <c r="F26" s="127">
        <v>-32309</v>
      </c>
      <c r="G26" s="128">
        <v>-8412</v>
      </c>
      <c r="H26" s="112"/>
      <c r="I26" s="67"/>
    </row>
    <row r="27" spans="1:9" s="18" customFormat="1" ht="16.5" customHeight="1">
      <c r="A27" s="391" t="s">
        <v>278</v>
      </c>
      <c r="B27" s="581"/>
      <c r="C27" s="398" t="s">
        <v>632</v>
      </c>
      <c r="D27" s="113">
        <v>-36</v>
      </c>
      <c r="E27" s="113">
        <v>-30</v>
      </c>
      <c r="F27" s="113">
        <v>282</v>
      </c>
      <c r="G27" s="113">
        <v>-12</v>
      </c>
      <c r="H27" s="112"/>
      <c r="I27" s="67"/>
    </row>
    <row r="28" spans="1:9" s="18" customFormat="1" ht="16.5" customHeight="1" thickBot="1">
      <c r="A28" s="392" t="s">
        <v>279</v>
      </c>
      <c r="B28" s="581"/>
      <c r="C28" s="398" t="s">
        <v>633</v>
      </c>
      <c r="D28" s="113">
        <v>27367</v>
      </c>
      <c r="E28" s="113">
        <v>112981</v>
      </c>
      <c r="F28" s="113">
        <v>-4684</v>
      </c>
      <c r="G28" s="113">
        <v>-17457</v>
      </c>
      <c r="H28" s="112"/>
      <c r="I28" s="67"/>
    </row>
    <row r="29" spans="1:9" s="18" customFormat="1" ht="16.5" customHeight="1">
      <c r="A29" s="335" t="s">
        <v>155</v>
      </c>
      <c r="B29" s="472"/>
      <c r="C29" s="398" t="s">
        <v>634</v>
      </c>
      <c r="D29" s="113">
        <v>1264</v>
      </c>
      <c r="E29" s="113">
        <v>-1491</v>
      </c>
      <c r="F29" s="113">
        <v>1760</v>
      </c>
      <c r="G29" s="113">
        <v>753</v>
      </c>
      <c r="H29" s="112"/>
      <c r="I29" s="67"/>
    </row>
    <row r="30" spans="1:9" s="18" customFormat="1" ht="16.5" customHeight="1">
      <c r="A30" s="335"/>
      <c r="B30" s="172"/>
      <c r="C30" s="402"/>
      <c r="D30" s="129"/>
      <c r="E30" s="130"/>
      <c r="F30" s="130"/>
      <c r="G30" s="131"/>
      <c r="H30" s="112"/>
      <c r="I30" s="67"/>
    </row>
    <row r="31" spans="1:9" s="18" customFormat="1" ht="16.5" customHeight="1">
      <c r="A31" s="335" t="s">
        <v>156</v>
      </c>
      <c r="B31" s="472"/>
      <c r="C31" s="403" t="s">
        <v>635</v>
      </c>
      <c r="D31" s="406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-73993</v>
      </c>
      <c r="E31" s="406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-59418</v>
      </c>
      <c r="F31" s="406">
        <f t="shared" si="1"/>
        <v>-42330</v>
      </c>
      <c r="G31" s="406">
        <f t="shared" si="1"/>
        <v>7097</v>
      </c>
      <c r="H31" s="112"/>
      <c r="I31" s="67"/>
    </row>
    <row r="32" spans="1:9" s="18" customFormat="1" ht="16.5" customHeight="1" thickBot="1">
      <c r="A32" s="335" t="s">
        <v>157</v>
      </c>
      <c r="B32" s="472"/>
      <c r="C32" s="398" t="s">
        <v>636</v>
      </c>
      <c r="D32" s="113">
        <v>-1091</v>
      </c>
      <c r="E32" s="113">
        <v>55</v>
      </c>
      <c r="F32" s="113">
        <v>-52</v>
      </c>
      <c r="G32" s="113">
        <v>109</v>
      </c>
      <c r="H32" s="112"/>
      <c r="I32" s="67"/>
    </row>
    <row r="33" spans="1:9" s="18" customFormat="1" ht="16.5" customHeight="1" thickBot="1">
      <c r="A33" s="317" t="s">
        <v>280</v>
      </c>
      <c r="B33" s="581"/>
      <c r="C33" s="398" t="s">
        <v>637</v>
      </c>
      <c r="D33" s="113">
        <v>-66655</v>
      </c>
      <c r="E33" s="113">
        <v>-46952</v>
      </c>
      <c r="F33" s="113">
        <v>-45096</v>
      </c>
      <c r="G33" s="113">
        <v>-5663</v>
      </c>
      <c r="H33" s="112"/>
      <c r="I33" s="67"/>
    </row>
    <row r="34" spans="1:9" s="18" customFormat="1" ht="16.5" customHeight="1">
      <c r="A34" s="335" t="s">
        <v>158</v>
      </c>
      <c r="B34" s="472"/>
      <c r="C34" s="398" t="s">
        <v>677</v>
      </c>
      <c r="D34" s="113">
        <v>547</v>
      </c>
      <c r="E34" s="113">
        <v>-1050</v>
      </c>
      <c r="F34" s="113">
        <v>-244</v>
      </c>
      <c r="G34" s="113">
        <v>-30</v>
      </c>
      <c r="H34" s="112"/>
      <c r="I34" s="67"/>
    </row>
    <row r="35" spans="1:9" s="18" customFormat="1" ht="16.5" customHeight="1">
      <c r="A35" s="335"/>
      <c r="B35" s="172"/>
      <c r="C35" s="404"/>
      <c r="D35" s="132"/>
      <c r="E35" s="133"/>
      <c r="F35" s="133"/>
      <c r="G35" s="134"/>
      <c r="H35" s="112"/>
      <c r="I35" s="67"/>
    </row>
    <row r="36" spans="1:9" s="18" customFormat="1" ht="16.5" customHeight="1">
      <c r="A36" s="335" t="s">
        <v>159</v>
      </c>
      <c r="B36" s="472"/>
      <c r="C36" s="398" t="s">
        <v>638</v>
      </c>
      <c r="D36" s="113">
        <v>2155</v>
      </c>
      <c r="E36" s="113">
        <v>19734</v>
      </c>
      <c r="F36" s="113">
        <v>4928</v>
      </c>
      <c r="G36" s="113">
        <v>13749</v>
      </c>
      <c r="H36" s="112"/>
      <c r="I36" s="67"/>
    </row>
    <row r="37" spans="1:9" s="18" customFormat="1" ht="16.5" customHeight="1">
      <c r="A37" s="335" t="s">
        <v>160</v>
      </c>
      <c r="B37" s="472"/>
      <c r="C37" s="398" t="s">
        <v>651</v>
      </c>
      <c r="D37" s="113">
        <v>-2187</v>
      </c>
      <c r="E37" s="113">
        <v>-22356</v>
      </c>
      <c r="F37" s="113">
        <v>-2483</v>
      </c>
      <c r="G37" s="113">
        <v>-4083</v>
      </c>
      <c r="H37" s="112"/>
      <c r="I37" s="67"/>
    </row>
    <row r="38" spans="1:9" s="232" customFormat="1" ht="16.5" customHeight="1">
      <c r="A38" s="335" t="s">
        <v>161</v>
      </c>
      <c r="B38" s="472"/>
      <c r="C38" s="405" t="s">
        <v>639</v>
      </c>
      <c r="D38" s="113">
        <v>1612</v>
      </c>
      <c r="E38" s="113">
        <v>-396</v>
      </c>
      <c r="F38" s="113">
        <v>-1524</v>
      </c>
      <c r="G38" s="113">
        <v>-380</v>
      </c>
      <c r="H38" s="112"/>
      <c r="I38" s="67"/>
    </row>
    <row r="39" spans="1:9" s="18" customFormat="1" ht="16.5" customHeight="1">
      <c r="A39" s="335"/>
      <c r="B39" s="172"/>
      <c r="C39" s="404"/>
      <c r="D39" s="132"/>
      <c r="E39" s="133"/>
      <c r="F39" s="133"/>
      <c r="G39" s="134"/>
      <c r="H39" s="112"/>
      <c r="I39" s="67"/>
    </row>
    <row r="40" spans="1:9" s="18" customFormat="1" ht="16.5" customHeight="1">
      <c r="A40" s="335" t="s">
        <v>162</v>
      </c>
      <c r="B40" s="472"/>
      <c r="C40" s="398" t="s">
        <v>652</v>
      </c>
      <c r="D40" s="113">
        <v>-8374</v>
      </c>
      <c r="E40" s="113">
        <v>-8453</v>
      </c>
      <c r="F40" s="113">
        <v>2141</v>
      </c>
      <c r="G40" s="113">
        <v>3436</v>
      </c>
      <c r="H40" s="112"/>
      <c r="I40" s="67"/>
    </row>
    <row r="41" spans="1:9" s="18" customFormat="1" ht="16.5" customHeight="1">
      <c r="A41" s="335" t="s">
        <v>298</v>
      </c>
      <c r="B41" s="472"/>
      <c r="C41" s="398" t="s">
        <v>640</v>
      </c>
      <c r="D41" s="113">
        <v>0</v>
      </c>
      <c r="E41" s="113">
        <v>0</v>
      </c>
      <c r="F41" s="113">
        <v>0</v>
      </c>
      <c r="G41" s="113">
        <v>-41</v>
      </c>
      <c r="H41" s="112"/>
      <c r="I41" s="67"/>
    </row>
    <row r="42" spans="1:9" s="18" customFormat="1" ht="16.5" customHeight="1">
      <c r="A42" s="335" t="s">
        <v>163</v>
      </c>
      <c r="B42" s="472"/>
      <c r="C42" s="398" t="s">
        <v>641</v>
      </c>
      <c r="D42" s="113">
        <v>0</v>
      </c>
      <c r="E42" s="113">
        <v>0</v>
      </c>
      <c r="F42" s="113">
        <v>0</v>
      </c>
      <c r="G42" s="113">
        <v>0</v>
      </c>
      <c r="H42" s="112"/>
      <c r="I42" s="67"/>
    </row>
    <row r="43" spans="1:9" s="18" customFormat="1" ht="16.5" customHeight="1">
      <c r="A43" s="335"/>
      <c r="B43" s="172"/>
      <c r="C43" s="404"/>
      <c r="D43" s="132"/>
      <c r="E43" s="133"/>
      <c r="F43" s="133"/>
      <c r="G43" s="134"/>
      <c r="H43" s="112"/>
      <c r="I43" s="67"/>
    </row>
    <row r="44" spans="1:9" s="18" customFormat="1" ht="16.5" customHeight="1">
      <c r="A44" s="335" t="s">
        <v>164</v>
      </c>
      <c r="B44" s="472"/>
      <c r="C44" s="403" t="s">
        <v>12</v>
      </c>
      <c r="D44" s="113">
        <v>1406</v>
      </c>
      <c r="E44" s="113">
        <v>-3314</v>
      </c>
      <c r="F44" s="113">
        <v>-5371</v>
      </c>
      <c r="G44" s="113">
        <v>13017</v>
      </c>
      <c r="H44" s="112"/>
      <c r="I44" s="67"/>
    </row>
    <row r="45" spans="1:9" s="18" customFormat="1" ht="16.5" customHeight="1">
      <c r="A45" s="335" t="s">
        <v>165</v>
      </c>
      <c r="B45" s="472"/>
      <c r="C45" s="398" t="s">
        <v>642</v>
      </c>
      <c r="D45" s="113">
        <v>1406</v>
      </c>
      <c r="E45" s="113">
        <v>-3314</v>
      </c>
      <c r="F45" s="113">
        <v>-5371</v>
      </c>
      <c r="G45" s="113">
        <v>13017</v>
      </c>
      <c r="H45" s="112"/>
      <c r="I45" s="67"/>
    </row>
    <row r="46" spans="1:9" s="18" customFormat="1" ht="16.5" customHeight="1">
      <c r="A46" s="335" t="s">
        <v>166</v>
      </c>
      <c r="B46" s="472"/>
      <c r="C46" s="398" t="s">
        <v>643</v>
      </c>
      <c r="D46" s="113">
        <v>0</v>
      </c>
      <c r="E46" s="113">
        <v>0</v>
      </c>
      <c r="F46" s="113">
        <v>0</v>
      </c>
      <c r="G46" s="113">
        <v>0</v>
      </c>
      <c r="H46" s="112"/>
      <c r="I46" s="67"/>
    </row>
    <row r="47" spans="1:9" s="18" customFormat="1" ht="11.25" customHeight="1" thickBot="1">
      <c r="A47" s="335"/>
      <c r="B47" s="172"/>
      <c r="C47" s="402"/>
      <c r="D47" s="135"/>
      <c r="E47" s="136"/>
      <c r="F47" s="136"/>
      <c r="G47" s="137"/>
      <c r="H47" s="138"/>
      <c r="I47" s="67"/>
    </row>
    <row r="48" spans="1:9" s="18" customFormat="1" ht="20.25" customHeight="1" thickTop="1" thickBot="1">
      <c r="A48" s="335" t="s">
        <v>167</v>
      </c>
      <c r="B48" s="582"/>
      <c r="C48" s="363" t="s">
        <v>653</v>
      </c>
      <c r="D48" s="98">
        <v>417097</v>
      </c>
      <c r="E48" s="98">
        <v>430880</v>
      </c>
      <c r="F48" s="98">
        <v>236514</v>
      </c>
      <c r="G48" s="99">
        <v>258097</v>
      </c>
      <c r="H48" s="6"/>
      <c r="I48" s="67"/>
    </row>
    <row r="49" spans="1:11" s="18" customFormat="1" ht="9" customHeight="1" thickTop="1" thickBot="1">
      <c r="A49" s="170"/>
      <c r="B49" s="172"/>
      <c r="C49" s="192"/>
      <c r="D49" s="68"/>
      <c r="E49" s="68"/>
      <c r="F49" s="68"/>
      <c r="G49" s="68"/>
      <c r="H49" s="68"/>
      <c r="I49" s="67"/>
    </row>
    <row r="50" spans="1:11" ht="20.25" thickTop="1" thickBot="1">
      <c r="A50" s="170"/>
      <c r="B50" s="251"/>
      <c r="C50" s="393" t="s">
        <v>644</v>
      </c>
      <c r="D50" s="394"/>
      <c r="E50" s="394"/>
      <c r="F50" s="394"/>
      <c r="G50" s="394"/>
      <c r="H50" s="395"/>
      <c r="I50" s="51"/>
      <c r="K50" s="13"/>
    </row>
    <row r="51" spans="1:11" ht="8.25" customHeight="1" thickTop="1">
      <c r="A51" s="170"/>
      <c r="B51" s="172"/>
      <c r="C51" s="194"/>
      <c r="D51" s="71"/>
      <c r="E51" s="72"/>
      <c r="F51" s="72"/>
      <c r="G51" s="72"/>
      <c r="H51" s="72"/>
      <c r="I51" s="51"/>
      <c r="K51" s="13"/>
    </row>
    <row r="52" spans="1:11" ht="15.75">
      <c r="A52" s="170"/>
      <c r="B52" s="172"/>
      <c r="C52" s="195"/>
      <c r="D52" s="13"/>
      <c r="E52" s="20"/>
      <c r="F52" s="20"/>
      <c r="H52" s="20"/>
      <c r="I52" s="51"/>
      <c r="K52" s="13"/>
    </row>
    <row r="53" spans="1:11" ht="15.75">
      <c r="A53" s="170"/>
      <c r="B53" s="172"/>
      <c r="C53" s="269" t="s">
        <v>645</v>
      </c>
      <c r="D53" s="269"/>
      <c r="E53" s="263"/>
      <c r="F53" s="263"/>
      <c r="G53" s="269" t="s">
        <v>648</v>
      </c>
      <c r="H53" s="263"/>
      <c r="I53" s="51"/>
      <c r="K53" s="13"/>
    </row>
    <row r="54" spans="1:11" ht="15.75">
      <c r="A54" s="170"/>
      <c r="B54" s="172"/>
      <c r="C54" s="267" t="s">
        <v>646</v>
      </c>
      <c r="D54" s="269"/>
      <c r="E54" s="263"/>
      <c r="F54" s="263"/>
      <c r="G54" s="269" t="s">
        <v>658</v>
      </c>
      <c r="H54" s="263"/>
      <c r="I54" s="51"/>
      <c r="K54" s="13"/>
    </row>
    <row r="55" spans="1:11" ht="18.75" customHeight="1">
      <c r="A55" s="170"/>
      <c r="B55" s="172"/>
      <c r="C55" s="267" t="s">
        <v>647</v>
      </c>
      <c r="D55" s="174"/>
      <c r="E55" s="263"/>
      <c r="F55" s="263"/>
      <c r="G55" s="366"/>
      <c r="H55" s="263"/>
      <c r="I55" s="51"/>
      <c r="K55" s="13"/>
    </row>
    <row r="56" spans="1:11" ht="9.75" customHeight="1" thickBot="1">
      <c r="A56" s="196"/>
      <c r="B56" s="197"/>
      <c r="C56" s="198"/>
      <c r="D56" s="73"/>
      <c r="E56" s="52"/>
      <c r="F56" s="52"/>
      <c r="G56" s="52"/>
      <c r="H56" s="52"/>
      <c r="I56" s="53"/>
      <c r="K56" s="13"/>
    </row>
    <row r="57" spans="1:11" ht="16.5" thickTop="1">
      <c r="B57" s="252"/>
      <c r="C57" s="31"/>
      <c r="D57" s="13"/>
      <c r="E57" s="13"/>
      <c r="F57" s="13"/>
      <c r="G57" s="13"/>
      <c r="H57" s="13"/>
      <c r="I57" s="13"/>
      <c r="J57" s="13"/>
      <c r="K57" s="13"/>
    </row>
    <row r="59" spans="1:11" ht="30" customHeight="1">
      <c r="C59" s="374" t="s">
        <v>576</v>
      </c>
      <c r="D59" s="1142" t="str">
        <f>IF(COUNTA(D10:G10,D12:G29,D31:G34,D36:G38,D40:G42,D44:G46,D48:G48)/132*100=100,"OK - Tabulka 3A je zcela vyplněna","UPOZORNĚNÍ - Tabulka 3A není zcela vyplněna, doplňte hodnoty, L, M nebo 0")</f>
        <v>OK - Tabulka 3A je zcela vyplněna</v>
      </c>
      <c r="E59" s="1142"/>
      <c r="F59" s="1142"/>
      <c r="G59" s="1142"/>
      <c r="H59" s="367"/>
      <c r="I59" s="236"/>
      <c r="J59" s="29"/>
    </row>
    <row r="60" spans="1:11">
      <c r="C60" s="237" t="s">
        <v>577</v>
      </c>
      <c r="D60" s="238"/>
      <c r="E60" s="238"/>
      <c r="F60" s="238"/>
      <c r="G60" s="238"/>
      <c r="H60" s="238"/>
      <c r="I60" s="239"/>
      <c r="J60" s="29"/>
    </row>
    <row r="61" spans="1:11" ht="15.75">
      <c r="C61" s="368" t="s">
        <v>296</v>
      </c>
      <c r="D61" s="369">
        <f>IF(D48="M",0,D48)-IF(D10="M",0,D10)-IF(D12="M",0,D12)-IF(D31="M",0,D31)-IF(D44="M",0,D44)</f>
        <v>0</v>
      </c>
      <c r="E61" s="369">
        <f>IF(E48="M",0,E48)-IF(E10="M",0,E10)-IF(E12="M",0,E12)-IF(E31="M",0,E31)-IF(E44="M",0,E44)</f>
        <v>0</v>
      </c>
      <c r="F61" s="369">
        <f>IF(F48="M",0,F48)-IF(F10="M",0,F10)-IF(F12="M",0,F12)-IF(F31="M",0,F31)-IF(F44="M",0,F44)</f>
        <v>0</v>
      </c>
      <c r="G61" s="369">
        <f>IF(G48="M",0,G48)-IF(G10="M",0,G10)-IF(G12="M",0,G12)-IF(G31="M",0,G31)-IF(G44="M",0,G44)</f>
        <v>0</v>
      </c>
      <c r="H61" s="407"/>
      <c r="I61" s="239"/>
      <c r="J61" s="29"/>
    </row>
    <row r="62" spans="1:11" ht="15.75">
      <c r="C62" s="368" t="s">
        <v>300</v>
      </c>
      <c r="D62" s="369">
        <f>IF(D12="M",0,D12)-IF(D13="M",0,D13)-IF(D14="M",0,D14)-IF(D15="M",0,D15)-IF(D22="M",0,D22)-IF(D27="M",0,D27)-IF(D28="M",0,D28)-IF(D29="M",0,D29)</f>
        <v>0</v>
      </c>
      <c r="E62" s="369">
        <f t="shared" ref="E62:G62" si="2">IF(E12="M",0,E12)-IF(E13="M",0,E13)-IF(E14="M",0,E14)-IF(E15="M",0,E15)-IF(E22="M",0,E22)-IF(E27="M",0,E27)-IF(E28="M",0,E28)-IF(E29="M",0,E29)</f>
        <v>0</v>
      </c>
      <c r="F62" s="369">
        <f t="shared" si="2"/>
        <v>0</v>
      </c>
      <c r="G62" s="369">
        <f t="shared" si="2"/>
        <v>0</v>
      </c>
      <c r="H62" s="407"/>
      <c r="I62" s="239"/>
      <c r="J62" s="29"/>
    </row>
    <row r="63" spans="1:11" ht="15.75">
      <c r="C63" s="409" t="s">
        <v>26</v>
      </c>
      <c r="D63" s="369">
        <f>IF(D15="M",0,D15)-IF(D18="M",0,D18)-IF(D19="M",0,D19)</f>
        <v>0</v>
      </c>
      <c r="E63" s="369">
        <f>IF(E15="M",0,E15)-IF(E18="M",0,E18)-IF(E19="M",0,E19)</f>
        <v>0</v>
      </c>
      <c r="F63" s="369">
        <f>IF(F15="M",0,F15)-IF(F18="M",0,F18)-IF(F19="M",0,F19)</f>
        <v>0</v>
      </c>
      <c r="G63" s="369">
        <f>IF(G15="M",0,G15)-IF(G18="M",0,G18)-IF(G19="M",0,G19)</f>
        <v>0</v>
      </c>
      <c r="H63" s="407"/>
      <c r="I63" s="239"/>
      <c r="J63" s="29"/>
    </row>
    <row r="64" spans="1:11" ht="15.75">
      <c r="C64" s="368" t="s">
        <v>19</v>
      </c>
      <c r="D64" s="369">
        <f>IF(D15="M",0,D15)-IF(D16="M",0,D16)-IF(D17="M",0,D17)</f>
        <v>0</v>
      </c>
      <c r="E64" s="369">
        <f>IF(E15="M",0,E15)-IF(E16="M",0,E16)-IF(E17="M",0,E17)</f>
        <v>0</v>
      </c>
      <c r="F64" s="369">
        <f>IF(F15="M",0,F15)-IF(F16="M",0,F16)-IF(F17="M",0,F17)</f>
        <v>0</v>
      </c>
      <c r="G64" s="369">
        <f>IF(G15="M",0,G15)-IF(G16="M",0,G16)-IF(G17="M",0,G17)</f>
        <v>0</v>
      </c>
      <c r="H64" s="407"/>
      <c r="I64" s="239"/>
      <c r="J64" s="29"/>
    </row>
    <row r="65" spans="3:10" ht="15.75">
      <c r="C65" s="368" t="s">
        <v>24</v>
      </c>
      <c r="D65" s="369">
        <f>IF(D19="M",0,D19)-IF(D20="M",0,D20)-IF(D21="M",0,D21)</f>
        <v>0</v>
      </c>
      <c r="E65" s="369">
        <f>IF(E19="M",0,E19)-IF(E20="M",0,E20)-IF(E21="M",0,E21)</f>
        <v>0</v>
      </c>
      <c r="F65" s="369">
        <f>IF(F19="M",0,F19)-IF(F20="M",0,F20)-IF(F21="M",0,F21)</f>
        <v>0</v>
      </c>
      <c r="G65" s="369">
        <f>IF(G19="M",0,G19)-IF(G20="M",0,G20)-IF(G21="M",0,G21)</f>
        <v>0</v>
      </c>
      <c r="H65" s="407"/>
      <c r="I65" s="239"/>
      <c r="J65" s="29"/>
    </row>
    <row r="66" spans="3:10" ht="15.75">
      <c r="C66" s="368" t="s">
        <v>27</v>
      </c>
      <c r="D66" s="369">
        <f>IF(D22="M",0,D22)-IF(D23="M",0,D23)-IF(D24="M",0,D24)</f>
        <v>0</v>
      </c>
      <c r="E66" s="369">
        <f>IF(E22="M",0,E22)-IF(E23="M",0,E23)-IF(E24="M",0,E24)</f>
        <v>0</v>
      </c>
      <c r="F66" s="369">
        <f>IF(F22="M",0,F22)-IF(F23="M",0,F23)-IF(F24="M",0,F24)</f>
        <v>0</v>
      </c>
      <c r="G66" s="369">
        <f>IF(G22="M",0,G22)-IF(G23="M",0,G23)-IF(G24="M",0,G24)</f>
        <v>0</v>
      </c>
      <c r="H66" s="407"/>
      <c r="I66" s="239"/>
      <c r="J66" s="29"/>
    </row>
    <row r="67" spans="3:10" ht="15.75">
      <c r="C67" s="368" t="s">
        <v>25</v>
      </c>
      <c r="D67" s="369">
        <f>IF(D24="M",0,D24)-IF(D25="M",0,D25)-IF(D26="M",0,D26)</f>
        <v>0</v>
      </c>
      <c r="E67" s="369">
        <f>IF(E24="M",0,E24)-IF(E25="M",0,E25)-IF(E26="M",0,E26)</f>
        <v>0</v>
      </c>
      <c r="F67" s="369">
        <f>IF(F24="M",0,F24)-IF(F25="M",0,F25)-IF(F26="M",0,F26)</f>
        <v>0</v>
      </c>
      <c r="G67" s="369">
        <f>IF(G24="M",0,G24)-IF(G25="M",0,G25)-IF(G26="M",0,G26)</f>
        <v>0</v>
      </c>
      <c r="H67" s="407"/>
      <c r="I67" s="239"/>
      <c r="J67" s="29"/>
    </row>
    <row r="68" spans="3:10" ht="23.25">
      <c r="C68" s="368" t="s">
        <v>309</v>
      </c>
      <c r="D68" s="369">
        <f>IF(D31="M",0,D31)-IF(D32="M",0,D32)-IF(D33="M",0,D33)-IF(D34="M",0,D34)-IF(D36="M",0,D36)-IF(D37="M",0,D37)-IF(D38="M",0,D38)-IF(D40="M",0,D40)-IF(D41="M",0,D41)-IF(D42="M",0,D42)</f>
        <v>0</v>
      </c>
      <c r="E68" s="369">
        <f t="shared" ref="E68:G68" si="3">IF(E31="M",0,E31)-IF(E32="M",0,E32)-IF(E33="M",0,E33)-IF(E34="M",0,E34)-IF(E36="M",0,E36)-IF(E37="M",0,E37)-IF(E38="M",0,E38)-IF(E40="M",0,E40)-IF(E41="M",0,E41)-IF(E42="M",0,E42)</f>
        <v>0</v>
      </c>
      <c r="F68" s="369">
        <f t="shared" si="3"/>
        <v>0</v>
      </c>
      <c r="G68" s="369">
        <f t="shared" si="3"/>
        <v>0</v>
      </c>
      <c r="H68" s="407"/>
      <c r="I68" s="239"/>
      <c r="J68" s="29"/>
    </row>
    <row r="69" spans="3:10" ht="15.75">
      <c r="C69" s="368" t="s">
        <v>20</v>
      </c>
      <c r="D69" s="369">
        <f>IF(D44="M",0,D44)-IF(D45="M",0,D45)-IF(D46="M",0,D46)</f>
        <v>0</v>
      </c>
      <c r="E69" s="369">
        <f>IF(E44="M",0,E44)-IF(E45="M",0,E45)-IF(E46="M",0,E46)</f>
        <v>0</v>
      </c>
      <c r="F69" s="369">
        <f>IF(F44="M",0,F44)-IF(F45="M",0,F45)-IF(F46="M",0,F46)</f>
        <v>0</v>
      </c>
      <c r="G69" s="369">
        <f>IF(G44="M",0,G44)-IF(G45="M",0,G45)-IF(G46="M",0,G46)</f>
        <v>0</v>
      </c>
      <c r="H69" s="238"/>
      <c r="I69" s="239"/>
    </row>
    <row r="70" spans="3:10" ht="15.75">
      <c r="C70" s="370" t="s">
        <v>606</v>
      </c>
      <c r="D70" s="241"/>
      <c r="E70" s="241"/>
      <c r="F70" s="241"/>
      <c r="G70" s="241"/>
      <c r="H70" s="238"/>
      <c r="I70" s="239"/>
    </row>
    <row r="71" spans="3:10" ht="15.75">
      <c r="C71" s="368" t="s">
        <v>21</v>
      </c>
      <c r="D71" s="241">
        <f>IF('Tabulka 1'!E10="M",0,'Tabulka 1'!E10)+IF('Tabulka 3A'!D10="M",0,'Tabulka 3A'!D10)</f>
        <v>0</v>
      </c>
      <c r="E71" s="241">
        <f>IF('Tabulka 1'!F10="M",0,'Tabulka 1'!F10)+IF('Tabulka 3A'!E10="M",0,'Tabulka 3A'!E10)</f>
        <v>0</v>
      </c>
      <c r="F71" s="241">
        <f>IF('Tabulka 1'!G10="M",0,'Tabulka 1'!G10)+IF('Tabulka 3A'!F10="M",0,'Tabulka 3A'!F10)</f>
        <v>0</v>
      </c>
      <c r="G71" s="241">
        <f>IF('Tabulka 1'!H10="M",0,'Tabulka 1'!H10)+IF('Tabulka 3A'!G10="M",0,'Tabulka 3A'!G10)</f>
        <v>0</v>
      </c>
      <c r="H71" s="238"/>
      <c r="I71" s="239"/>
    </row>
    <row r="72" spans="3:10" ht="15.75">
      <c r="C72" s="368" t="s">
        <v>22</v>
      </c>
      <c r="D72" s="241"/>
      <c r="E72" s="241">
        <f>IF(E48="M",0,E48)-IF('Tabulka 1'!F18="M",0,'Tabulka 1'!F18)+IF('Tabulka 1'!E18="M",0,'Tabulka 1'!E18)</f>
        <v>0</v>
      </c>
      <c r="F72" s="241">
        <f>IF(F48="M",0,F48)-IF('Tabulka 1'!G18="M",0,'Tabulka 1'!G18)+IF('Tabulka 1'!F18="M",0,'Tabulka 1'!F18)</f>
        <v>0</v>
      </c>
      <c r="G72" s="241">
        <f>IF(G48="M",0,G48)-IF('Tabulka 1'!H18="M",0,'Tabulka 1'!H18)+IF('Tabulka 1'!G18="M",0,'Tabulka 1'!G18)</f>
        <v>0</v>
      </c>
      <c r="H72" s="238"/>
      <c r="I72" s="239"/>
    </row>
    <row r="73" spans="3:10" ht="15.75">
      <c r="C73" s="371" t="s">
        <v>23</v>
      </c>
      <c r="D73" s="408">
        <f>IF('Tabulka 1'!E18="M",0,'Tabulka 1'!E18)-SUM('Tabulka 3B'!D51,'Tabulka 3D'!D51,'Tabulka 3E'!D51)</f>
        <v>0</v>
      </c>
      <c r="E73" s="408">
        <f>IF('Tabulka 1'!F18="M",0,'Tabulka 1'!F18)-SUM('Tabulka 3B'!E51,'Tabulka 3D'!E51,'Tabulka 3E'!E51)</f>
        <v>0</v>
      </c>
      <c r="F73" s="408">
        <f>IF('Tabulka 1'!G18="M",0,'Tabulka 1'!G18)-SUM('Tabulka 3B'!F51,'Tabulka 3D'!F51,'Tabulka 3E'!F51)</f>
        <v>0</v>
      </c>
      <c r="G73" s="408">
        <f>IF('Tabulka 1'!H18="M",0,'Tabulka 1'!H18)-SUM('Tabulka 3B'!G51,'Tabulka 3D'!G51,'Tabulka 3E'!G51)</f>
        <v>0</v>
      </c>
      <c r="H73" s="372"/>
      <c r="I73" s="373"/>
    </row>
  </sheetData>
  <sheetProtection formatColumns="0" formatRows="0" insertHyperlinks="0"/>
  <mergeCells count="2">
    <mergeCell ref="E6:F6"/>
    <mergeCell ref="D59:G59"/>
  </mergeCells>
  <phoneticPr fontId="35" type="noConversion"/>
  <conditionalFormatting sqref="D59:G59">
    <cfRule type="expression" dxfId="11" priority="29" stopIfTrue="1">
      <formula>COUNTA(D10:G10,D12:G29,D31:G34,D36:G38,D40:G42,D44:G46,D48:G48)/132*100&lt;&gt;100</formula>
    </cfRule>
  </conditionalFormatting>
  <hyperlinks>
    <hyperlink ref="L1" location="'Titulní stránka'!A1" display="zpět"/>
  </hyperlinks>
  <printOptions horizontalCentered="1" verticalCentered="1"/>
  <pageMargins left="0.31" right="0.31496062992125984" top="0.19685039370078741" bottom="0.15748031496062992" header="0" footer="0"/>
  <pageSetup paperSize="9" scale="56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P73"/>
  <sheetViews>
    <sheetView showGridLines="0" defaultGridColor="0" topLeftCell="B1" colorId="22" zoomScale="80" zoomScaleNormal="80" zoomScaleSheetLayoutView="80" workbookViewId="0">
      <pane xSplit="2" ySplit="9" topLeftCell="D49" activePane="bottomRight" state="frozen"/>
      <selection activeCell="B1" sqref="B1"/>
      <selection pane="topRight" activeCell="D1" sqref="D1"/>
      <selection pane="bottomLeft" activeCell="B10" sqref="B10"/>
      <selection pane="bottomRight" activeCell="G46" sqref="G46"/>
    </sheetView>
  </sheetViews>
  <sheetFormatPr defaultColWidth="9.77734375" defaultRowHeight="15"/>
  <cols>
    <col min="1" max="1" width="11.33203125" style="688" hidden="1" customWidth="1"/>
    <col min="2" max="2" width="3.88671875" style="679" customWidth="1"/>
    <col min="3" max="3" width="68" style="834" customWidth="1"/>
    <col min="4" max="7" width="13.33203125" style="818" customWidth="1"/>
    <col min="8" max="8" width="13.6640625" style="818" customWidth="1"/>
    <col min="9" max="9" width="5.33203125" style="818" customWidth="1"/>
    <col min="10" max="10" width="1" style="818" customWidth="1"/>
    <col min="11" max="11" width="0.5546875" style="818" customWidth="1"/>
    <col min="12" max="12" width="9.77734375" style="818"/>
    <col min="13" max="17" width="7.77734375" style="818" customWidth="1"/>
    <col min="18" max="16384" width="9.77734375" style="818"/>
  </cols>
  <sheetData>
    <row r="1" spans="1:16" ht="9.75" customHeight="1">
      <c r="A1" s="867"/>
      <c r="B1" s="866"/>
      <c r="C1" s="865"/>
      <c r="D1" s="864"/>
      <c r="E1" s="687"/>
      <c r="F1" s="687"/>
      <c r="G1" s="687"/>
      <c r="H1" s="687"/>
      <c r="I1" s="687"/>
      <c r="K1" s="680"/>
      <c r="L1" s="617" t="s">
        <v>272</v>
      </c>
      <c r="M1" s="617">
        <v>3</v>
      </c>
      <c r="N1" s="617">
        <v>4</v>
      </c>
      <c r="O1" s="617">
        <v>5</v>
      </c>
      <c r="P1" s="617">
        <v>6</v>
      </c>
    </row>
    <row r="2" spans="1:16" ht="9.75" customHeight="1">
      <c r="A2" s="867"/>
      <c r="B2" s="866"/>
      <c r="C2" s="865"/>
      <c r="D2" s="864"/>
      <c r="E2" s="687"/>
      <c r="F2" s="687"/>
      <c r="G2" s="687"/>
      <c r="H2" s="687"/>
      <c r="I2" s="687"/>
      <c r="K2" s="680"/>
    </row>
    <row r="3" spans="1:16" ht="18">
      <c r="A3" s="847"/>
      <c r="B3" s="615"/>
      <c r="C3" s="689" t="s">
        <v>805</v>
      </c>
      <c r="D3" s="690"/>
      <c r="E3" s="802"/>
      <c r="F3" s="802"/>
      <c r="G3" s="802"/>
      <c r="H3" s="802"/>
      <c r="K3" s="680"/>
      <c r="N3" s="1118"/>
    </row>
    <row r="4" spans="1:16" ht="16.5" thickBot="1">
      <c r="A4" s="847"/>
      <c r="B4" s="615"/>
      <c r="K4" s="680"/>
    </row>
    <row r="5" spans="1:16" ht="16.5" thickTop="1">
      <c r="A5" s="846"/>
      <c r="B5" s="621"/>
      <c r="C5" s="863"/>
      <c r="D5" s="862"/>
      <c r="E5" s="862"/>
      <c r="F5" s="862"/>
      <c r="G5" s="698"/>
      <c r="H5" s="698"/>
      <c r="I5" s="699"/>
      <c r="K5" s="680"/>
      <c r="L5" s="1118" t="s">
        <v>901</v>
      </c>
    </row>
    <row r="6" spans="1:16" ht="15.75">
      <c r="A6" s="707"/>
      <c r="B6" s="627"/>
      <c r="C6" s="702" t="str">
        <f>'Cover page'!E13</f>
        <v>Member state: Czechia</v>
      </c>
      <c r="D6" s="703"/>
      <c r="E6" s="1143" t="s">
        <v>718</v>
      </c>
      <c r="F6" s="1143"/>
      <c r="G6" s="861"/>
      <c r="H6" s="705"/>
      <c r="I6" s="706"/>
    </row>
    <row r="7" spans="1:16" ht="15.75">
      <c r="A7" s="707"/>
      <c r="B7" s="708"/>
      <c r="C7" s="709" t="s">
        <v>719</v>
      </c>
      <c r="D7" s="710">
        <f>'Table 1'!E5</f>
        <v>2021</v>
      </c>
      <c r="E7" s="710">
        <f>'Table 1'!F5</f>
        <v>2022</v>
      </c>
      <c r="F7" s="710">
        <f>'Table 1'!G5</f>
        <v>2023</v>
      </c>
      <c r="G7" s="710">
        <f>'Table 1'!H5</f>
        <v>2024</v>
      </c>
      <c r="H7" s="711"/>
      <c r="I7" s="706"/>
    </row>
    <row r="8" spans="1:16" ht="15.75">
      <c r="A8" s="707"/>
      <c r="B8" s="712"/>
      <c r="C8" s="713" t="str">
        <f>'Cover page'!E14</f>
        <v>Date: 31/03/2024</v>
      </c>
      <c r="D8" s="843"/>
      <c r="E8" s="843"/>
      <c r="F8" s="843"/>
      <c r="G8" s="842"/>
      <c r="H8" s="716"/>
      <c r="I8" s="706"/>
    </row>
    <row r="9" spans="1:16" ht="10.5" customHeight="1" thickBot="1">
      <c r="A9" s="707"/>
      <c r="B9" s="717"/>
      <c r="C9" s="615"/>
      <c r="D9" s="718"/>
      <c r="E9" s="718"/>
      <c r="F9" s="718"/>
      <c r="G9" s="860"/>
      <c r="H9" s="720"/>
      <c r="I9" s="706"/>
    </row>
    <row r="10" spans="1:16" ht="16.5" customHeight="1" thickTop="1" thickBot="1">
      <c r="A10" s="721" t="s">
        <v>139</v>
      </c>
      <c r="B10" s="722"/>
      <c r="C10" s="723" t="s">
        <v>804</v>
      </c>
      <c r="D10" s="724">
        <v>312308</v>
      </c>
      <c r="E10" s="724">
        <v>216345</v>
      </c>
      <c r="F10" s="724">
        <v>285997</v>
      </c>
      <c r="G10" s="725">
        <v>177173</v>
      </c>
      <c r="H10" s="726"/>
      <c r="I10" s="706"/>
    </row>
    <row r="11" spans="1:16" ht="6" customHeight="1" thickTop="1">
      <c r="A11" s="721"/>
      <c r="B11" s="853"/>
      <c r="C11" s="727"/>
      <c r="D11" s="728"/>
      <c r="E11" s="728"/>
      <c r="F11" s="728"/>
      <c r="G11" s="729"/>
      <c r="H11" s="730"/>
      <c r="I11" s="706"/>
    </row>
    <row r="12" spans="1:16" s="735" customFormat="1" ht="16.5" customHeight="1">
      <c r="A12" s="721" t="s">
        <v>140</v>
      </c>
      <c r="B12" s="722"/>
      <c r="C12" s="731" t="s">
        <v>737</v>
      </c>
      <c r="D12" s="732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177376</v>
      </c>
      <c r="E12" s="732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277267</v>
      </c>
      <c r="F12" s="732">
        <f t="shared" si="0"/>
        <v>-1782</v>
      </c>
      <c r="G12" s="732">
        <f t="shared" si="0"/>
        <v>60810</v>
      </c>
      <c r="H12" s="738"/>
      <c r="I12" s="734"/>
    </row>
    <row r="13" spans="1:16" s="735" customFormat="1" ht="16.5" customHeight="1">
      <c r="A13" s="721" t="s">
        <v>141</v>
      </c>
      <c r="B13" s="722"/>
      <c r="C13" s="736" t="s">
        <v>738</v>
      </c>
      <c r="D13" s="737">
        <v>146339</v>
      </c>
      <c r="E13" s="737">
        <v>79464</v>
      </c>
      <c r="F13" s="737">
        <v>46496</v>
      </c>
      <c r="G13" s="737">
        <v>79096</v>
      </c>
      <c r="H13" s="738"/>
      <c r="I13" s="734"/>
    </row>
    <row r="14" spans="1:16" s="735" customFormat="1" ht="16.5" customHeight="1">
      <c r="A14" s="721" t="s">
        <v>142</v>
      </c>
      <c r="B14" s="722"/>
      <c r="C14" s="736" t="s">
        <v>739</v>
      </c>
      <c r="D14" s="737">
        <v>1537</v>
      </c>
      <c r="E14" s="737">
        <v>-1040</v>
      </c>
      <c r="F14" s="737">
        <v>790</v>
      </c>
      <c r="G14" s="737">
        <v>1679</v>
      </c>
      <c r="H14" s="738"/>
      <c r="I14" s="734"/>
    </row>
    <row r="15" spans="1:16" s="735" customFormat="1" ht="16.5" customHeight="1">
      <c r="A15" s="721" t="s">
        <v>143</v>
      </c>
      <c r="B15" s="722"/>
      <c r="C15" s="736" t="s">
        <v>740</v>
      </c>
      <c r="D15" s="737">
        <v>4540</v>
      </c>
      <c r="E15" s="737">
        <v>86486</v>
      </c>
      <c r="F15" s="737">
        <v>-34092</v>
      </c>
      <c r="G15" s="737">
        <v>-902</v>
      </c>
      <c r="H15" s="738"/>
      <c r="I15" s="734"/>
    </row>
    <row r="16" spans="1:16" s="735" customFormat="1" ht="16.5" customHeight="1">
      <c r="A16" s="721" t="s">
        <v>144</v>
      </c>
      <c r="B16" s="722"/>
      <c r="C16" s="739" t="s">
        <v>803</v>
      </c>
      <c r="D16" s="740">
        <v>19158</v>
      </c>
      <c r="E16" s="741">
        <v>103408</v>
      </c>
      <c r="F16" s="741">
        <v>49748</v>
      </c>
      <c r="G16" s="742">
        <v>66022</v>
      </c>
      <c r="H16" s="738"/>
      <c r="I16" s="734"/>
    </row>
    <row r="17" spans="1:9" s="735" customFormat="1" ht="16.5" customHeight="1">
      <c r="A17" s="721" t="s">
        <v>145</v>
      </c>
      <c r="B17" s="722"/>
      <c r="C17" s="739" t="s">
        <v>802</v>
      </c>
      <c r="D17" s="743">
        <v>-14618</v>
      </c>
      <c r="E17" s="744">
        <v>-16922</v>
      </c>
      <c r="F17" s="744">
        <v>-83840</v>
      </c>
      <c r="G17" s="745">
        <v>-66924</v>
      </c>
      <c r="H17" s="738"/>
      <c r="I17" s="734"/>
    </row>
    <row r="18" spans="1:9" s="735" customFormat="1" ht="16.5" customHeight="1">
      <c r="A18" s="721" t="s">
        <v>146</v>
      </c>
      <c r="B18" s="722"/>
      <c r="C18" s="746" t="s">
        <v>801</v>
      </c>
      <c r="D18" s="737">
        <v>5</v>
      </c>
      <c r="E18" s="737">
        <v>55743</v>
      </c>
      <c r="F18" s="737">
        <v>-38454</v>
      </c>
      <c r="G18" s="737">
        <v>152</v>
      </c>
      <c r="H18" s="738"/>
      <c r="I18" s="734"/>
    </row>
    <row r="19" spans="1:9" s="735" customFormat="1" ht="16.5" customHeight="1">
      <c r="A19" s="721" t="s">
        <v>147</v>
      </c>
      <c r="B19" s="722"/>
      <c r="C19" s="746" t="s">
        <v>800</v>
      </c>
      <c r="D19" s="737">
        <v>4535</v>
      </c>
      <c r="E19" s="737">
        <v>30743</v>
      </c>
      <c r="F19" s="737">
        <v>4362</v>
      </c>
      <c r="G19" s="737">
        <v>-1054</v>
      </c>
      <c r="H19" s="738"/>
      <c r="I19" s="734"/>
    </row>
    <row r="20" spans="1:9" s="735" customFormat="1" ht="16.5" customHeight="1">
      <c r="A20" s="721" t="s">
        <v>148</v>
      </c>
      <c r="B20" s="722"/>
      <c r="C20" s="747" t="s">
        <v>798</v>
      </c>
      <c r="D20" s="748">
        <v>19153</v>
      </c>
      <c r="E20" s="749">
        <v>47645</v>
      </c>
      <c r="F20" s="749">
        <v>24121</v>
      </c>
      <c r="G20" s="750">
        <v>50495</v>
      </c>
      <c r="H20" s="738"/>
      <c r="I20" s="734"/>
    </row>
    <row r="21" spans="1:9" s="735" customFormat="1" ht="16.5" customHeight="1">
      <c r="A21" s="721" t="s">
        <v>149</v>
      </c>
      <c r="B21" s="722"/>
      <c r="C21" s="747" t="s">
        <v>797</v>
      </c>
      <c r="D21" s="751">
        <v>-14618</v>
      </c>
      <c r="E21" s="752">
        <v>-16902</v>
      </c>
      <c r="F21" s="752">
        <v>-19759</v>
      </c>
      <c r="G21" s="753">
        <v>-51549</v>
      </c>
      <c r="H21" s="738"/>
      <c r="I21" s="734"/>
    </row>
    <row r="22" spans="1:9" s="735" customFormat="1" ht="16.5" customHeight="1">
      <c r="A22" s="721" t="s">
        <v>150</v>
      </c>
      <c r="B22" s="722"/>
      <c r="C22" s="736" t="s">
        <v>747</v>
      </c>
      <c r="D22" s="737">
        <v>-3635</v>
      </c>
      <c r="E22" s="737">
        <v>897</v>
      </c>
      <c r="F22" s="737">
        <v>-12334</v>
      </c>
      <c r="G22" s="737">
        <v>-2347</v>
      </c>
      <c r="H22" s="738"/>
      <c r="I22" s="734"/>
    </row>
    <row r="23" spans="1:9" s="735" customFormat="1" ht="16.5" customHeight="1">
      <c r="A23" s="721" t="s">
        <v>151</v>
      </c>
      <c r="B23" s="722"/>
      <c r="C23" s="746" t="s">
        <v>799</v>
      </c>
      <c r="D23" s="737">
        <v>6</v>
      </c>
      <c r="E23" s="737">
        <v>9</v>
      </c>
      <c r="F23" s="737">
        <v>122</v>
      </c>
      <c r="G23" s="737">
        <v>186</v>
      </c>
      <c r="H23" s="738"/>
      <c r="I23" s="734"/>
    </row>
    <row r="24" spans="1:9" s="735" customFormat="1" ht="16.5" customHeight="1">
      <c r="A24" s="721" t="s">
        <v>152</v>
      </c>
      <c r="B24" s="722"/>
      <c r="C24" s="746" t="s">
        <v>749</v>
      </c>
      <c r="D24" s="737">
        <v>-3641</v>
      </c>
      <c r="E24" s="737">
        <v>888</v>
      </c>
      <c r="F24" s="737">
        <v>-12456</v>
      </c>
      <c r="G24" s="737">
        <v>-2533</v>
      </c>
      <c r="H24" s="738"/>
      <c r="I24" s="734"/>
    </row>
    <row r="25" spans="1:9" s="735" customFormat="1" ht="16.5" customHeight="1">
      <c r="A25" s="721" t="s">
        <v>153</v>
      </c>
      <c r="B25" s="722"/>
      <c r="C25" s="747" t="s">
        <v>798</v>
      </c>
      <c r="D25" s="754">
        <v>1346</v>
      </c>
      <c r="E25" s="755">
        <v>2532</v>
      </c>
      <c r="F25" s="755">
        <v>19853</v>
      </c>
      <c r="G25" s="756">
        <v>5879</v>
      </c>
      <c r="H25" s="738"/>
      <c r="I25" s="734"/>
    </row>
    <row r="26" spans="1:9" s="735" customFormat="1" ht="16.5" customHeight="1" thickBot="1">
      <c r="A26" s="721" t="s">
        <v>154</v>
      </c>
      <c r="B26" s="722"/>
      <c r="C26" s="747" t="s">
        <v>797</v>
      </c>
      <c r="D26" s="754">
        <v>-4987</v>
      </c>
      <c r="E26" s="755">
        <v>-1644</v>
      </c>
      <c r="F26" s="755">
        <v>-32309</v>
      </c>
      <c r="G26" s="756">
        <v>-8412</v>
      </c>
      <c r="H26" s="738"/>
      <c r="I26" s="734"/>
    </row>
    <row r="27" spans="1:9" s="735" customFormat="1" ht="16.5" customHeight="1">
      <c r="A27" s="757" t="s">
        <v>278</v>
      </c>
      <c r="B27" s="859"/>
      <c r="C27" s="736" t="s">
        <v>752</v>
      </c>
      <c r="D27" s="737">
        <v>-36</v>
      </c>
      <c r="E27" s="737">
        <v>-30</v>
      </c>
      <c r="F27" s="737">
        <v>282</v>
      </c>
      <c r="G27" s="737">
        <v>-12</v>
      </c>
      <c r="H27" s="738"/>
      <c r="I27" s="734"/>
    </row>
    <row r="28" spans="1:9" s="735" customFormat="1" ht="16.5" customHeight="1" thickBot="1">
      <c r="A28" s="758" t="s">
        <v>279</v>
      </c>
      <c r="B28" s="859"/>
      <c r="C28" s="736" t="s">
        <v>753</v>
      </c>
      <c r="D28" s="737">
        <v>27367</v>
      </c>
      <c r="E28" s="737">
        <v>112981</v>
      </c>
      <c r="F28" s="737">
        <v>-4684</v>
      </c>
      <c r="G28" s="737">
        <v>-17457</v>
      </c>
      <c r="H28" s="738"/>
      <c r="I28" s="734"/>
    </row>
    <row r="29" spans="1:9" s="735" customFormat="1" ht="16.5" customHeight="1">
      <c r="A29" s="721" t="s">
        <v>155</v>
      </c>
      <c r="B29" s="722"/>
      <c r="C29" s="736" t="s">
        <v>754</v>
      </c>
      <c r="D29" s="737">
        <v>1264</v>
      </c>
      <c r="E29" s="737">
        <v>-1491</v>
      </c>
      <c r="F29" s="737">
        <v>1760</v>
      </c>
      <c r="G29" s="737">
        <v>753</v>
      </c>
      <c r="H29" s="738"/>
      <c r="I29" s="734"/>
    </row>
    <row r="30" spans="1:9" s="735" customFormat="1" ht="16.5" customHeight="1">
      <c r="A30" s="721"/>
      <c r="B30" s="853"/>
      <c r="C30" s="759"/>
      <c r="D30" s="760"/>
      <c r="E30" s="761"/>
      <c r="F30" s="761"/>
      <c r="G30" s="762"/>
      <c r="H30" s="738"/>
      <c r="I30" s="734"/>
    </row>
    <row r="31" spans="1:9" s="735" customFormat="1" ht="16.5" customHeight="1">
      <c r="A31" s="721" t="s">
        <v>156</v>
      </c>
      <c r="B31" s="722"/>
      <c r="C31" s="763" t="s">
        <v>755</v>
      </c>
      <c r="D31" s="764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-73993</v>
      </c>
      <c r="E31" s="764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-59418</v>
      </c>
      <c r="F31" s="764">
        <f t="shared" si="1"/>
        <v>-42330</v>
      </c>
      <c r="G31" s="764">
        <f t="shared" si="1"/>
        <v>7097</v>
      </c>
      <c r="H31" s="738"/>
      <c r="I31" s="734"/>
    </row>
    <row r="32" spans="1:9" s="735" customFormat="1" ht="16.5" customHeight="1" thickBot="1">
      <c r="A32" s="721" t="s">
        <v>157</v>
      </c>
      <c r="B32" s="722"/>
      <c r="C32" s="736" t="s">
        <v>756</v>
      </c>
      <c r="D32" s="737">
        <v>-1091</v>
      </c>
      <c r="E32" s="737">
        <v>55</v>
      </c>
      <c r="F32" s="737">
        <v>-52</v>
      </c>
      <c r="G32" s="737">
        <v>109</v>
      </c>
      <c r="H32" s="738"/>
      <c r="I32" s="734"/>
    </row>
    <row r="33" spans="1:9" s="735" customFormat="1" ht="16.5" customHeight="1" thickBot="1">
      <c r="A33" s="765" t="s">
        <v>280</v>
      </c>
      <c r="B33" s="859"/>
      <c r="C33" s="736" t="s">
        <v>757</v>
      </c>
      <c r="D33" s="737">
        <v>-66655</v>
      </c>
      <c r="E33" s="737">
        <v>-46952</v>
      </c>
      <c r="F33" s="737">
        <v>-45096</v>
      </c>
      <c r="G33" s="737">
        <v>-5663</v>
      </c>
      <c r="H33" s="738"/>
      <c r="I33" s="734"/>
    </row>
    <row r="34" spans="1:9" s="735" customFormat="1" ht="16.5" customHeight="1">
      <c r="A34" s="721" t="s">
        <v>158</v>
      </c>
      <c r="B34" s="722"/>
      <c r="C34" s="736" t="s">
        <v>758</v>
      </c>
      <c r="D34" s="737">
        <v>547</v>
      </c>
      <c r="E34" s="737">
        <v>-1050</v>
      </c>
      <c r="F34" s="737">
        <v>-244</v>
      </c>
      <c r="G34" s="737">
        <v>-30</v>
      </c>
      <c r="H34" s="738"/>
      <c r="I34" s="734"/>
    </row>
    <row r="35" spans="1:9" s="735" customFormat="1" ht="16.5" customHeight="1">
      <c r="A35" s="721"/>
      <c r="B35" s="853"/>
      <c r="C35" s="766"/>
      <c r="D35" s="767"/>
      <c r="E35" s="768"/>
      <c r="F35" s="768"/>
      <c r="G35" s="769"/>
      <c r="H35" s="738"/>
      <c r="I35" s="734"/>
    </row>
    <row r="36" spans="1:9" s="735" customFormat="1" ht="16.5" customHeight="1">
      <c r="A36" s="721" t="s">
        <v>159</v>
      </c>
      <c r="B36" s="722"/>
      <c r="C36" s="736" t="s">
        <v>759</v>
      </c>
      <c r="D36" s="737">
        <v>2155</v>
      </c>
      <c r="E36" s="737">
        <v>19734</v>
      </c>
      <c r="F36" s="737">
        <v>4928</v>
      </c>
      <c r="G36" s="737">
        <v>13749</v>
      </c>
      <c r="H36" s="738"/>
      <c r="I36" s="734"/>
    </row>
    <row r="37" spans="1:9" s="735" customFormat="1" ht="16.5" customHeight="1">
      <c r="A37" s="721" t="s">
        <v>160</v>
      </c>
      <c r="B37" s="722"/>
      <c r="C37" s="736" t="s">
        <v>760</v>
      </c>
      <c r="D37" s="737">
        <v>-2187</v>
      </c>
      <c r="E37" s="737">
        <v>-22356</v>
      </c>
      <c r="F37" s="737">
        <v>-2483</v>
      </c>
      <c r="G37" s="737">
        <v>-4083</v>
      </c>
      <c r="H37" s="738"/>
      <c r="I37" s="734"/>
    </row>
    <row r="38" spans="1:9" s="735" customFormat="1" ht="16.5" customHeight="1">
      <c r="A38" s="721" t="s">
        <v>161</v>
      </c>
      <c r="B38" s="722"/>
      <c r="C38" s="770" t="s">
        <v>761</v>
      </c>
      <c r="D38" s="737">
        <v>1612</v>
      </c>
      <c r="E38" s="737">
        <v>-396</v>
      </c>
      <c r="F38" s="737">
        <v>-1524</v>
      </c>
      <c r="G38" s="737">
        <v>-380</v>
      </c>
      <c r="H38" s="738"/>
      <c r="I38" s="734"/>
    </row>
    <row r="39" spans="1:9" s="735" customFormat="1" ht="16.5" customHeight="1">
      <c r="A39" s="721"/>
      <c r="B39" s="853"/>
      <c r="C39" s="766"/>
      <c r="D39" s="767"/>
      <c r="E39" s="768"/>
      <c r="F39" s="768"/>
      <c r="G39" s="769"/>
      <c r="H39" s="738"/>
      <c r="I39" s="734"/>
    </row>
    <row r="40" spans="1:9" s="735" customFormat="1" ht="16.5" customHeight="1">
      <c r="A40" s="721" t="s">
        <v>162</v>
      </c>
      <c r="B40" s="722"/>
      <c r="C40" s="736" t="s">
        <v>762</v>
      </c>
      <c r="D40" s="737">
        <v>-8374</v>
      </c>
      <c r="E40" s="737">
        <v>-8453</v>
      </c>
      <c r="F40" s="737">
        <v>2141</v>
      </c>
      <c r="G40" s="737">
        <v>3436</v>
      </c>
      <c r="H40" s="738"/>
      <c r="I40" s="734"/>
    </row>
    <row r="41" spans="1:9" s="735" customFormat="1" ht="16.5" customHeight="1">
      <c r="A41" s="721" t="s">
        <v>298</v>
      </c>
      <c r="B41" s="722"/>
      <c r="C41" s="736" t="s">
        <v>763</v>
      </c>
      <c r="D41" s="737">
        <v>0</v>
      </c>
      <c r="E41" s="737">
        <v>0</v>
      </c>
      <c r="F41" s="737">
        <v>0</v>
      </c>
      <c r="G41" s="737">
        <v>-41</v>
      </c>
      <c r="H41" s="738"/>
      <c r="I41" s="734"/>
    </row>
    <row r="42" spans="1:9" s="735" customFormat="1" ht="16.5" customHeight="1">
      <c r="A42" s="721" t="s">
        <v>163</v>
      </c>
      <c r="B42" s="722"/>
      <c r="C42" s="736" t="s">
        <v>764</v>
      </c>
      <c r="D42" s="737">
        <v>0</v>
      </c>
      <c r="E42" s="737">
        <v>0</v>
      </c>
      <c r="F42" s="737">
        <v>0</v>
      </c>
      <c r="G42" s="737">
        <v>0</v>
      </c>
      <c r="H42" s="738"/>
      <c r="I42" s="734"/>
    </row>
    <row r="43" spans="1:9" s="735" customFormat="1" ht="16.5" customHeight="1">
      <c r="A43" s="721"/>
      <c r="B43" s="853"/>
      <c r="C43" s="766"/>
      <c r="D43" s="767"/>
      <c r="E43" s="768"/>
      <c r="F43" s="768"/>
      <c r="G43" s="769"/>
      <c r="H43" s="738"/>
      <c r="I43" s="734"/>
    </row>
    <row r="44" spans="1:9" s="735" customFormat="1" ht="16.5" customHeight="1">
      <c r="A44" s="721" t="s">
        <v>164</v>
      </c>
      <c r="B44" s="722"/>
      <c r="C44" s="763" t="s">
        <v>12</v>
      </c>
      <c r="D44" s="737">
        <v>1406</v>
      </c>
      <c r="E44" s="737">
        <v>-3314</v>
      </c>
      <c r="F44" s="737">
        <v>-5371</v>
      </c>
      <c r="G44" s="737">
        <v>13017</v>
      </c>
      <c r="H44" s="738"/>
      <c r="I44" s="734"/>
    </row>
    <row r="45" spans="1:9" s="735" customFormat="1" ht="16.5" customHeight="1">
      <c r="A45" s="721" t="s">
        <v>165</v>
      </c>
      <c r="B45" s="722"/>
      <c r="C45" s="736" t="s">
        <v>765</v>
      </c>
      <c r="D45" s="737">
        <v>1406</v>
      </c>
      <c r="E45" s="737">
        <v>-3314</v>
      </c>
      <c r="F45" s="737">
        <v>-5371</v>
      </c>
      <c r="G45" s="737">
        <v>13017</v>
      </c>
      <c r="H45" s="738"/>
      <c r="I45" s="734"/>
    </row>
    <row r="46" spans="1:9" s="735" customFormat="1" ht="16.5" customHeight="1">
      <c r="A46" s="721" t="s">
        <v>166</v>
      </c>
      <c r="B46" s="722"/>
      <c r="C46" s="736" t="s">
        <v>766</v>
      </c>
      <c r="D46" s="737">
        <v>0</v>
      </c>
      <c r="E46" s="737">
        <v>0</v>
      </c>
      <c r="F46" s="737">
        <v>0</v>
      </c>
      <c r="G46" s="737">
        <v>0</v>
      </c>
      <c r="H46" s="738"/>
      <c r="I46" s="734"/>
    </row>
    <row r="47" spans="1:9" s="735" customFormat="1" ht="11.25" customHeight="1" thickBot="1">
      <c r="A47" s="721"/>
      <c r="B47" s="853"/>
      <c r="C47" s="759"/>
      <c r="D47" s="771"/>
      <c r="E47" s="772"/>
      <c r="F47" s="772"/>
      <c r="G47" s="773"/>
      <c r="H47" s="774"/>
      <c r="I47" s="734"/>
    </row>
    <row r="48" spans="1:9" s="735" customFormat="1" ht="20.25" customHeight="1" thickTop="1" thickBot="1">
      <c r="A48" s="721" t="s">
        <v>167</v>
      </c>
      <c r="B48" s="858"/>
      <c r="C48" s="723" t="s">
        <v>796</v>
      </c>
      <c r="D48" s="775">
        <v>417097</v>
      </c>
      <c r="E48" s="775">
        <v>430880</v>
      </c>
      <c r="F48" s="775">
        <v>236514</v>
      </c>
      <c r="G48" s="776">
        <v>258097</v>
      </c>
      <c r="H48" s="777"/>
      <c r="I48" s="734"/>
    </row>
    <row r="49" spans="1:11" s="735" customFormat="1" ht="9" customHeight="1" thickTop="1" thickBot="1">
      <c r="A49" s="700"/>
      <c r="B49" s="853"/>
      <c r="C49" s="857"/>
      <c r="D49" s="856"/>
      <c r="E49" s="856"/>
      <c r="F49" s="856"/>
      <c r="G49" s="856"/>
      <c r="H49" s="856"/>
      <c r="I49" s="734"/>
    </row>
    <row r="50" spans="1:11" ht="20.25" thickTop="1" thickBot="1">
      <c r="A50" s="700"/>
      <c r="B50" s="855"/>
      <c r="C50" s="854" t="s">
        <v>771</v>
      </c>
      <c r="D50" s="792"/>
      <c r="E50" s="792"/>
      <c r="F50" s="792"/>
      <c r="G50" s="792"/>
      <c r="H50" s="793"/>
      <c r="I50" s="706"/>
      <c r="K50" s="680"/>
    </row>
    <row r="51" spans="1:11" ht="8.25" customHeight="1" thickTop="1">
      <c r="A51" s="700"/>
      <c r="B51" s="853"/>
      <c r="C51" s="794"/>
      <c r="D51" s="795"/>
      <c r="E51" s="832"/>
      <c r="F51" s="832"/>
      <c r="G51" s="832"/>
      <c r="H51" s="832"/>
      <c r="I51" s="706"/>
      <c r="K51" s="680"/>
    </row>
    <row r="52" spans="1:11" ht="15.75">
      <c r="A52" s="700"/>
      <c r="B52" s="853"/>
      <c r="C52" s="833"/>
      <c r="D52" s="680"/>
      <c r="E52" s="798"/>
      <c r="F52" s="798"/>
      <c r="H52" s="798"/>
      <c r="I52" s="706"/>
      <c r="K52" s="680"/>
    </row>
    <row r="53" spans="1:11" ht="15.75">
      <c r="A53" s="700"/>
      <c r="B53" s="853"/>
      <c r="C53" s="799" t="s">
        <v>772</v>
      </c>
      <c r="D53" s="799"/>
      <c r="E53" s="800"/>
      <c r="F53" s="800"/>
      <c r="G53" s="799" t="s">
        <v>773</v>
      </c>
      <c r="H53" s="800"/>
      <c r="I53" s="706"/>
      <c r="K53" s="680"/>
    </row>
    <row r="54" spans="1:11" ht="15.75">
      <c r="A54" s="700"/>
      <c r="B54" s="853"/>
      <c r="C54" s="702" t="s">
        <v>795</v>
      </c>
      <c r="D54" s="799"/>
      <c r="E54" s="800"/>
      <c r="F54" s="800"/>
      <c r="G54" s="799" t="s">
        <v>775</v>
      </c>
      <c r="H54" s="800"/>
      <c r="I54" s="706"/>
      <c r="K54" s="680"/>
    </row>
    <row r="55" spans="1:11" ht="18.75" customHeight="1">
      <c r="A55" s="700"/>
      <c r="B55" s="853"/>
      <c r="C55" s="702" t="s">
        <v>776</v>
      </c>
      <c r="D55" s="801"/>
      <c r="E55" s="800"/>
      <c r="F55" s="800"/>
      <c r="G55" s="802"/>
      <c r="H55" s="800"/>
      <c r="I55" s="706"/>
      <c r="K55" s="680"/>
    </row>
    <row r="56" spans="1:11" ht="9.75" customHeight="1" thickBot="1">
      <c r="A56" s="803"/>
      <c r="B56" s="674"/>
      <c r="C56" s="839"/>
      <c r="D56" s="852"/>
      <c r="E56" s="851"/>
      <c r="F56" s="851"/>
      <c r="G56" s="851"/>
      <c r="H56" s="851"/>
      <c r="I56" s="808"/>
      <c r="K56" s="680"/>
    </row>
    <row r="57" spans="1:11" ht="16.5" thickTop="1">
      <c r="B57" s="850"/>
      <c r="C57" s="810"/>
      <c r="D57" s="680"/>
      <c r="E57" s="680"/>
      <c r="F57" s="680"/>
      <c r="G57" s="680"/>
      <c r="H57" s="680"/>
      <c r="I57" s="680"/>
      <c r="J57" s="680"/>
      <c r="K57" s="680"/>
    </row>
    <row r="59" spans="1:11" ht="30" customHeight="1">
      <c r="C59" s="814" t="s">
        <v>733</v>
      </c>
      <c r="D59" s="1144" t="str">
        <f>IF(COUNTA(D10:G10,D12:G29,D31:G34,D36:G38,D40:G42,D44:G46,D48:G48)/132*100=100,"OK - Table 3A is fully completed","WARNING - Table 3A is not fully completed, please fill in figure, L, M or 0")</f>
        <v>OK - Table 3A is fully completed</v>
      </c>
      <c r="E59" s="1144"/>
      <c r="F59" s="1144"/>
      <c r="G59" s="1144"/>
      <c r="H59" s="815"/>
      <c r="I59" s="816"/>
      <c r="J59" s="817"/>
    </row>
    <row r="60" spans="1:11">
      <c r="C60" s="819" t="s">
        <v>777</v>
      </c>
      <c r="D60" s="685"/>
      <c r="E60" s="685"/>
      <c r="F60" s="685"/>
      <c r="G60" s="685"/>
      <c r="H60" s="685"/>
      <c r="I60" s="820"/>
      <c r="J60" s="817"/>
    </row>
    <row r="61" spans="1:11" ht="15.75">
      <c r="C61" s="821" t="s">
        <v>296</v>
      </c>
      <c r="D61" s="822">
        <f>IF(D48="M",0,D48)-IF(D10="M",0,D10)-IF(D12="M",0,D12)-IF(D31="M",0,D31)-IF(D44="M",0,D44)</f>
        <v>0</v>
      </c>
      <c r="E61" s="822">
        <f>IF(E48="M",0,E48)-IF(E10="M",0,E10)-IF(E12="M",0,E12)-IF(E31="M",0,E31)-IF(E44="M",0,E44)</f>
        <v>0</v>
      </c>
      <c r="F61" s="822">
        <f>IF(F48="M",0,F48)-IF(F10="M",0,F10)-IF(F12="M",0,F12)-IF(F31="M",0,F31)-IF(F44="M",0,F44)</f>
        <v>0</v>
      </c>
      <c r="G61" s="822">
        <f>IF(G48="M",0,G48)-IF(G10="M",0,G10)-IF(G12="M",0,G12)-IF(G31="M",0,G31)-IF(G44="M",0,G44)</f>
        <v>0</v>
      </c>
      <c r="H61" s="823"/>
      <c r="I61" s="820"/>
      <c r="J61" s="817"/>
    </row>
    <row r="62" spans="1:11" ht="15.75">
      <c r="C62" s="821" t="s">
        <v>300</v>
      </c>
      <c r="D62" s="822">
        <f>IF(D12="M",0,D12)-IF(D13="M",0,D13)-IF(D14="M",0,D14)-IF(D15="M",0,D15)-IF(D22="M",0,D22)-IF(D27="M",0,D27)-IF(D28="M",0,D28)-IF(D29="M",0,D29)</f>
        <v>0</v>
      </c>
      <c r="E62" s="822">
        <f>IF(E12="M",0,E12)-IF(E13="M",0,E13)-IF(E14="M",0,E14)-IF(E15="M",0,E15)-IF(E22="M",0,E22)-IF(E27="M",0,E27)-IF(E28="M",0,E28)-IF(E29="M",0,E29)</f>
        <v>0</v>
      </c>
      <c r="F62" s="822">
        <f>IF(F12="M",0,F12)-IF(F13="M",0,F13)-IF(F14="M",0,F14)-IF(F15="M",0,F15)-IF(F22="M",0,F22)-IF(F27="M",0,F27)-IF(F28="M",0,F28)-IF(F29="M",0,F29)</f>
        <v>0</v>
      </c>
      <c r="G62" s="822">
        <f>IF(G12="M",0,G12)-IF(G13="M",0,G13)-IF(G14="M",0,G14)-IF(G15="M",0,G15)-IF(G22="M",0,G22)-IF(G27="M",0,G27)-IF(G28="M",0,G28)-IF(G29="M",0,G29)</f>
        <v>0</v>
      </c>
      <c r="H62" s="823"/>
      <c r="I62" s="820"/>
      <c r="J62" s="817"/>
    </row>
    <row r="63" spans="1:11" ht="15.75">
      <c r="C63" s="824" t="s">
        <v>26</v>
      </c>
      <c r="D63" s="822">
        <f>IF(D15="M",0,D15)-IF(D18="M",0,D18)-IF(D19="M",0,D19)</f>
        <v>0</v>
      </c>
      <c r="E63" s="822">
        <f>IF(E15="M",0,E15)-IF(E18="M",0,E18)-IF(E19="M",0,E19)</f>
        <v>0</v>
      </c>
      <c r="F63" s="822">
        <f>IF(F15="M",0,F15)-IF(F18="M",0,F18)-IF(F19="M",0,F19)</f>
        <v>0</v>
      </c>
      <c r="G63" s="822">
        <f>IF(G15="M",0,G15)-IF(G18="M",0,G18)-IF(G19="M",0,G19)</f>
        <v>0</v>
      </c>
      <c r="H63" s="823"/>
      <c r="I63" s="820"/>
      <c r="J63" s="817"/>
    </row>
    <row r="64" spans="1:11" ht="15.75">
      <c r="C64" s="821" t="s">
        <v>19</v>
      </c>
      <c r="D64" s="822">
        <f>IF(D15="M",0,D15)-IF(D16="M",0,D16)-IF(D17="M",0,D17)</f>
        <v>0</v>
      </c>
      <c r="E64" s="822">
        <f>IF(E15="M",0,E15)-IF(E16="M",0,E16)-IF(E17="M",0,E17)</f>
        <v>0</v>
      </c>
      <c r="F64" s="822">
        <f>IF(F15="M",0,F15)-IF(F16="M",0,F16)-IF(F17="M",0,F17)</f>
        <v>0</v>
      </c>
      <c r="G64" s="822">
        <f>IF(G15="M",0,G15)-IF(G16="M",0,G16)-IF(G17="M",0,G17)</f>
        <v>0</v>
      </c>
      <c r="H64" s="823"/>
      <c r="I64" s="820"/>
      <c r="J64" s="817"/>
    </row>
    <row r="65" spans="3:10" ht="15.75">
      <c r="C65" s="821" t="s">
        <v>24</v>
      </c>
      <c r="D65" s="822">
        <f>IF(D19="M",0,D19)-IF(D20="M",0,D20)-IF(D21="M",0,D21)</f>
        <v>0</v>
      </c>
      <c r="E65" s="822">
        <f>IF(E19="M",0,E19)-IF(E20="M",0,E20)-IF(E21="M",0,E21)</f>
        <v>0</v>
      </c>
      <c r="F65" s="822">
        <f>IF(F19="M",0,F19)-IF(F20="M",0,F20)-IF(F21="M",0,F21)</f>
        <v>0</v>
      </c>
      <c r="G65" s="822">
        <f>IF(G19="M",0,G19)-IF(G20="M",0,G20)-IF(G21="M",0,G21)</f>
        <v>0</v>
      </c>
      <c r="H65" s="823"/>
      <c r="I65" s="820"/>
      <c r="J65" s="817"/>
    </row>
    <row r="66" spans="3:10" ht="15.75">
      <c r="C66" s="821" t="s">
        <v>27</v>
      </c>
      <c r="D66" s="822">
        <f>IF(D22="M",0,D22)-IF(D23="M",0,D23)-IF(D24="M",0,D24)</f>
        <v>0</v>
      </c>
      <c r="E66" s="822">
        <f>IF(E22="M",0,E22)-IF(E23="M",0,E23)-IF(E24="M",0,E24)</f>
        <v>0</v>
      </c>
      <c r="F66" s="822">
        <f>IF(F22="M",0,F22)-IF(F23="M",0,F23)-IF(F24="M",0,F24)</f>
        <v>0</v>
      </c>
      <c r="G66" s="822">
        <f>IF(G22="M",0,G22)-IF(G23="M",0,G23)-IF(G24="M",0,G24)</f>
        <v>0</v>
      </c>
      <c r="H66" s="823"/>
      <c r="I66" s="820"/>
      <c r="J66" s="817"/>
    </row>
    <row r="67" spans="3:10" ht="15.75">
      <c r="C67" s="821" t="s">
        <v>25</v>
      </c>
      <c r="D67" s="822">
        <f>IF(D24="M",0,D24)-IF(D25="M",0,D25)-IF(D26="M",0,D26)</f>
        <v>0</v>
      </c>
      <c r="E67" s="822">
        <f>IF(E24="M",0,E24)-IF(E25="M",0,E25)-IF(E26="M",0,E26)</f>
        <v>0</v>
      </c>
      <c r="F67" s="822">
        <f>IF(F24="M",0,F24)-IF(F25="M",0,F25)-IF(F26="M",0,F26)</f>
        <v>0</v>
      </c>
      <c r="G67" s="822">
        <f>IF(G24="M",0,G24)-IF(G25="M",0,G25)-IF(G26="M",0,G26)</f>
        <v>0</v>
      </c>
      <c r="H67" s="823"/>
      <c r="I67" s="820"/>
      <c r="J67" s="817"/>
    </row>
    <row r="68" spans="3:10" ht="23.25">
      <c r="C68" s="821" t="s">
        <v>309</v>
      </c>
      <c r="D68" s="822">
        <f>IF(D31="M",0,D31)-IF(D32="M",0,D32)-IF(D33="M",0,D33)-IF(D34="M",0,D34)-IF(D36="M",0,D36)-IF(D37="M",0,D37)-IF(D38="M",0,D38)-IF(D40="M",0,D40)-IF(D41="M",0,D41)-IF(D42="M",0,D42)</f>
        <v>0</v>
      </c>
      <c r="E68" s="822">
        <f>IF(E31="M",0,E31)-IF(E32="M",0,E32)-IF(E33="M",0,E33)-IF(E34="M",0,E34)-IF(E36="M",0,E36)-IF(E37="M",0,E37)-IF(E38="M",0,E38)-IF(E40="M",0,E40)-IF(E41="M",0,E41)-IF(E42="M",0,E42)</f>
        <v>0</v>
      </c>
      <c r="F68" s="822">
        <f>IF(F31="M",0,F31)-IF(F32="M",0,F32)-IF(F33="M",0,F33)-IF(F34="M",0,F34)-IF(F36="M",0,F36)-IF(F37="M",0,F37)-IF(F38="M",0,F38)-IF(F40="M",0,F40)-IF(F41="M",0,F41)-IF(F42="M",0,F42)</f>
        <v>0</v>
      </c>
      <c r="G68" s="822">
        <f>IF(G31="M",0,G31)-IF(G32="M",0,G32)-IF(G33="M",0,G33)-IF(G34="M",0,G34)-IF(G36="M",0,G36)-IF(G37="M",0,G37)-IF(G38="M",0,G38)-IF(G40="M",0,G40)-IF(G41="M",0,G41)-IF(G42="M",0,G42)</f>
        <v>0</v>
      </c>
      <c r="H68" s="823"/>
      <c r="I68" s="820"/>
      <c r="J68" s="817"/>
    </row>
    <row r="69" spans="3:10" ht="15.75">
      <c r="C69" s="821" t="s">
        <v>20</v>
      </c>
      <c r="D69" s="822">
        <f>IF(D44="M",0,D44)-IF(D45="M",0,D45)-IF(D46="M",0,D46)</f>
        <v>0</v>
      </c>
      <c r="E69" s="822">
        <f>IF(E44="M",0,E44)-IF(E45="M",0,E45)-IF(E46="M",0,E46)</f>
        <v>0</v>
      </c>
      <c r="F69" s="822">
        <f>IF(F44="M",0,F44)-IF(F45="M",0,F45)-IF(F46="M",0,F46)</f>
        <v>0</v>
      </c>
      <c r="G69" s="822">
        <f>IF(G44="M",0,G44)-IF(G45="M",0,G45)-IF(G46="M",0,G46)</f>
        <v>0</v>
      </c>
      <c r="H69" s="685"/>
      <c r="I69" s="820"/>
    </row>
    <row r="70" spans="3:10" ht="15.75">
      <c r="C70" s="825" t="s">
        <v>778</v>
      </c>
      <c r="D70" s="826"/>
      <c r="E70" s="826"/>
      <c r="F70" s="826"/>
      <c r="G70" s="826"/>
      <c r="H70" s="685"/>
      <c r="I70" s="820"/>
    </row>
    <row r="71" spans="3:10" ht="15.75">
      <c r="C71" s="821" t="s">
        <v>21</v>
      </c>
      <c r="D71" s="826">
        <f>IF('Table 1'!E10="M",0,'Table 1'!E10)+IF('Table 3A'!D10="M",0,'Table 3A'!D10)</f>
        <v>0</v>
      </c>
      <c r="E71" s="826">
        <f>IF('Table 1'!F10="M",0,'Table 1'!F10)+IF('Table 3A'!E10="M",0,'Table 3A'!E10)</f>
        <v>0</v>
      </c>
      <c r="F71" s="826">
        <f>IF('Table 1'!G10="M",0,'Table 1'!G10)+IF('Table 3A'!F10="M",0,'Table 3A'!F10)</f>
        <v>0</v>
      </c>
      <c r="G71" s="826">
        <f>IF('Table 1'!H10="M",0,'Table 1'!H10)+IF('Table 3A'!G10="M",0,'Table 3A'!G10)</f>
        <v>0</v>
      </c>
      <c r="H71" s="685"/>
      <c r="I71" s="820"/>
    </row>
    <row r="72" spans="3:10" ht="15.75">
      <c r="C72" s="821" t="s">
        <v>22</v>
      </c>
      <c r="D72" s="826"/>
      <c r="E72" s="826">
        <f>IF(E48="M",0,E48)-IF('Table 1'!F18="M",0,'Table 1'!F18)+IF('Table 1'!E18="M",0,'Table 1'!E18)</f>
        <v>0</v>
      </c>
      <c r="F72" s="826">
        <f>IF(F48="M",0,F48)-IF('Table 1'!G18="M",0,'Table 1'!G18)+IF('Table 1'!F18="M",0,'Table 1'!F18)</f>
        <v>0</v>
      </c>
      <c r="G72" s="826">
        <f>IF(G48="M",0,G48)-IF('Table 1'!H18="M",0,'Table 1'!H18)+IF('Table 1'!G18="M",0,'Table 1'!G18)</f>
        <v>0</v>
      </c>
      <c r="H72" s="685"/>
      <c r="I72" s="820"/>
    </row>
    <row r="73" spans="3:10" ht="15.75">
      <c r="C73" s="827" t="s">
        <v>23</v>
      </c>
      <c r="D73" s="849"/>
      <c r="E73" s="849"/>
      <c r="F73" s="849"/>
      <c r="G73" s="849"/>
      <c r="H73" s="829"/>
      <c r="I73" s="830"/>
    </row>
  </sheetData>
  <sheetProtection formatColumns="0" formatRows="0" insertHyperlinks="0"/>
  <mergeCells count="2">
    <mergeCell ref="E6:F6"/>
    <mergeCell ref="D59:G59"/>
  </mergeCells>
  <conditionalFormatting sqref="D59:G59">
    <cfRule type="expression" dxfId="10" priority="1" stopIfTrue="1">
      <formula>COUNTA(D10:G10,D12:G29,D31:G34,D36:G38,D40:G42,D44:G46,D48:G48)/132*100&lt;&gt;100</formula>
    </cfRule>
  </conditionalFormatting>
  <hyperlinks>
    <hyperlink ref="L5" location="'Cover page'!A1" display="back"/>
  </hyperlinks>
  <printOptions horizontalCentered="1" verticalCentered="1"/>
  <pageMargins left="0.31" right="0.31496062992125984" top="0.19685039370078741" bottom="0.15748031496062992" header="0" footer="0"/>
  <pageSetup paperSize="9" scale="56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6">
    <tabColor rgb="FF00FF00"/>
    <pageSetUpPr fitToPage="1"/>
  </sheetPr>
  <dimension ref="A1:P77"/>
  <sheetViews>
    <sheetView showGridLines="0" defaultGridColor="0" topLeftCell="B1" colorId="22" zoomScale="80" zoomScaleNormal="80" zoomScaleSheetLayoutView="80" workbookViewId="0">
      <pane xSplit="2" ySplit="9" topLeftCell="D55" activePane="bottomRight" state="frozen"/>
      <selection activeCell="B1" sqref="B1"/>
      <selection pane="topRight" activeCell="D1" sqref="D1"/>
      <selection pane="bottomLeft" activeCell="B10" sqref="B10"/>
      <selection pane="bottomRight" activeCell="G46" sqref="G46"/>
    </sheetView>
  </sheetViews>
  <sheetFormatPr defaultColWidth="9.77734375" defaultRowHeight="15"/>
  <cols>
    <col min="1" max="1" width="12.21875" style="30" hidden="1" customWidth="1"/>
    <col min="2" max="2" width="3.88671875" style="20" customWidth="1"/>
    <col min="3" max="3" width="68" style="28" customWidth="1"/>
    <col min="4" max="7" width="13.33203125" style="23" customWidth="1"/>
    <col min="8" max="8" width="15.109375" style="23" customWidth="1"/>
    <col min="9" max="9" width="5.33203125" style="23" customWidth="1"/>
    <col min="10" max="10" width="1" style="23" customWidth="1"/>
    <col min="11" max="11" width="0.5546875" style="23" customWidth="1"/>
    <col min="12" max="12" width="9.77734375" style="23"/>
    <col min="13" max="16" width="5.77734375" style="23" customWidth="1"/>
    <col min="17" max="16384" width="9.77734375" style="23"/>
  </cols>
  <sheetData>
    <row r="1" spans="1:16" ht="15.75">
      <c r="A1" s="329"/>
      <c r="B1" s="263"/>
      <c r="C1" s="410"/>
      <c r="D1" s="366"/>
      <c r="E1" s="366"/>
      <c r="F1" s="366"/>
      <c r="G1" s="366"/>
      <c r="L1" s="1118" t="s">
        <v>900</v>
      </c>
      <c r="M1" s="262">
        <v>3</v>
      </c>
      <c r="N1" s="262">
        <v>4</v>
      </c>
      <c r="O1" s="262">
        <v>5</v>
      </c>
      <c r="P1" s="262">
        <v>6</v>
      </c>
    </row>
    <row r="2" spans="1:16" ht="18">
      <c r="A2" s="329"/>
      <c r="B2" s="329"/>
      <c r="C2" s="338" t="s">
        <v>710</v>
      </c>
      <c r="D2" s="266"/>
      <c r="E2" s="366"/>
      <c r="F2" s="366"/>
      <c r="G2" s="366"/>
      <c r="K2" s="13"/>
    </row>
    <row r="3" spans="1:16" ht="18">
      <c r="A3" s="329"/>
      <c r="B3" s="329"/>
      <c r="C3" s="338"/>
      <c r="D3" s="266"/>
      <c r="E3" s="366"/>
      <c r="F3" s="366"/>
      <c r="G3" s="366"/>
      <c r="K3" s="13"/>
    </row>
    <row r="4" spans="1:16" ht="16.5" thickBot="1">
      <c r="A4" s="329"/>
      <c r="B4" s="329"/>
      <c r="C4" s="388"/>
      <c r="D4" s="411"/>
      <c r="E4" s="366"/>
      <c r="F4" s="366"/>
      <c r="G4" s="366"/>
      <c r="K4" s="13"/>
    </row>
    <row r="5" spans="1:16" ht="16.5" thickTop="1">
      <c r="A5" s="331"/>
      <c r="B5" s="376"/>
      <c r="C5" s="342"/>
      <c r="D5" s="343"/>
      <c r="E5" s="343"/>
      <c r="F5" s="343"/>
      <c r="G5" s="344"/>
      <c r="H5" s="40"/>
      <c r="I5" s="41"/>
      <c r="K5" s="13"/>
    </row>
    <row r="6" spans="1:16" ht="15.75">
      <c r="A6" s="277"/>
      <c r="B6" s="274"/>
      <c r="C6" s="267" t="str">
        <f>'Titulní stránka'!E13</f>
        <v>Členská země: Česká republika</v>
      </c>
      <c r="D6" s="345"/>
      <c r="E6" s="1141" t="s">
        <v>554</v>
      </c>
      <c r="F6" s="1141"/>
      <c r="G6" s="412"/>
      <c r="H6" s="43"/>
      <c r="I6" s="51"/>
    </row>
    <row r="7" spans="1:16" ht="15.75">
      <c r="A7" s="277"/>
      <c r="B7" s="377"/>
      <c r="C7" s="22" t="s">
        <v>555</v>
      </c>
      <c r="D7" s="347">
        <f>'Tabulka 1'!E5</f>
        <v>2021</v>
      </c>
      <c r="E7" s="347">
        <f>'Tabulka 1'!F5</f>
        <v>2022</v>
      </c>
      <c r="F7" s="347">
        <f>'Tabulka 1'!G5</f>
        <v>2023</v>
      </c>
      <c r="G7" s="347">
        <f>'Tabulka 1'!H5</f>
        <v>2024</v>
      </c>
      <c r="H7" s="45"/>
      <c r="I7" s="51"/>
    </row>
    <row r="8" spans="1:16" ht="15.75">
      <c r="A8" s="277"/>
      <c r="B8" s="333"/>
      <c r="C8" s="281" t="str">
        <f>'Titulní stránka'!E14</f>
        <v>Datum: 31/03/2024</v>
      </c>
      <c r="D8" s="64"/>
      <c r="E8" s="64"/>
      <c r="F8" s="64"/>
      <c r="G8" s="65"/>
      <c r="H8" s="57"/>
      <c r="I8" s="51"/>
    </row>
    <row r="9" spans="1:16" ht="10.5" customHeight="1" thickBot="1">
      <c r="A9" s="277"/>
      <c r="B9" s="334"/>
      <c r="C9" s="83"/>
      <c r="D9" s="32"/>
      <c r="E9" s="32"/>
      <c r="F9" s="32"/>
      <c r="G9" s="74"/>
      <c r="H9" s="66"/>
      <c r="I9" s="51"/>
    </row>
    <row r="10" spans="1:16" ht="17.25" thickTop="1" thickBot="1">
      <c r="A10" s="335" t="s">
        <v>168</v>
      </c>
      <c r="B10" s="472"/>
      <c r="C10" s="363" t="s">
        <v>654</v>
      </c>
      <c r="D10" s="95">
        <v>358500</v>
      </c>
      <c r="E10" s="95">
        <v>281802</v>
      </c>
      <c r="F10" s="95">
        <v>346051</v>
      </c>
      <c r="G10" s="96">
        <v>212354</v>
      </c>
      <c r="H10" s="4"/>
      <c r="I10" s="51"/>
    </row>
    <row r="11" spans="1:16" ht="6" customHeight="1" thickTop="1">
      <c r="A11" s="335"/>
      <c r="B11" s="169"/>
      <c r="C11" s="396"/>
      <c r="D11" s="158"/>
      <c r="E11" s="158"/>
      <c r="F11" s="158"/>
      <c r="G11" s="159"/>
      <c r="H11" s="7"/>
      <c r="I11" s="51"/>
    </row>
    <row r="12" spans="1:16" s="18" customFormat="1" ht="16.5" customHeight="1">
      <c r="A12" s="335" t="s">
        <v>169</v>
      </c>
      <c r="B12" s="472"/>
      <c r="C12" s="397" t="s">
        <v>649</v>
      </c>
      <c r="D12" s="254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153911</v>
      </c>
      <c r="E12" s="254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233270</v>
      </c>
      <c r="F12" s="254">
        <f t="shared" si="0"/>
        <v>-81687</v>
      </c>
      <c r="G12" s="254">
        <f t="shared" si="0"/>
        <v>-90567</v>
      </c>
      <c r="H12" s="112"/>
      <c r="I12" s="67"/>
    </row>
    <row r="13" spans="1:16" s="18" customFormat="1" ht="16.5" customHeight="1">
      <c r="A13" s="335" t="s">
        <v>170</v>
      </c>
      <c r="B13" s="472"/>
      <c r="C13" s="398" t="s">
        <v>621</v>
      </c>
      <c r="D13" s="113">
        <v>129397</v>
      </c>
      <c r="E13" s="113">
        <v>41959</v>
      </c>
      <c r="F13" s="113">
        <v>-24574</v>
      </c>
      <c r="G13" s="113">
        <v>-73438</v>
      </c>
      <c r="H13" s="112"/>
      <c r="I13" s="67"/>
    </row>
    <row r="14" spans="1:16" s="18" customFormat="1" ht="16.5" customHeight="1">
      <c r="A14" s="335" t="s">
        <v>171</v>
      </c>
      <c r="B14" s="472"/>
      <c r="C14" s="398" t="s">
        <v>622</v>
      </c>
      <c r="D14" s="113">
        <v>-347</v>
      </c>
      <c r="E14" s="113">
        <v>-731</v>
      </c>
      <c r="F14" s="113">
        <v>-1206</v>
      </c>
      <c r="G14" s="113">
        <v>628</v>
      </c>
      <c r="H14" s="112"/>
      <c r="I14" s="67"/>
    </row>
    <row r="15" spans="1:16" s="18" customFormat="1" ht="16.5" customHeight="1">
      <c r="A15" s="335" t="s">
        <v>172</v>
      </c>
      <c r="B15" s="472"/>
      <c r="C15" s="398" t="s">
        <v>623</v>
      </c>
      <c r="D15" s="113">
        <v>4691</v>
      </c>
      <c r="E15" s="113">
        <v>85747</v>
      </c>
      <c r="F15" s="113">
        <v>-33351</v>
      </c>
      <c r="G15" s="113">
        <v>-681</v>
      </c>
      <c r="H15" s="112"/>
      <c r="I15" s="67"/>
    </row>
    <row r="16" spans="1:16" s="18" customFormat="1" ht="16.5" customHeight="1">
      <c r="A16" s="335" t="s">
        <v>173</v>
      </c>
      <c r="B16" s="472"/>
      <c r="C16" s="399" t="s">
        <v>625</v>
      </c>
      <c r="D16" s="114">
        <v>18457</v>
      </c>
      <c r="E16" s="115">
        <v>100955</v>
      </c>
      <c r="F16" s="115">
        <v>48358</v>
      </c>
      <c r="G16" s="116">
        <v>64732</v>
      </c>
      <c r="H16" s="112"/>
      <c r="I16" s="67"/>
    </row>
    <row r="17" spans="1:9" s="18" customFormat="1" ht="16.5" customHeight="1">
      <c r="A17" s="335" t="s">
        <v>174</v>
      </c>
      <c r="B17" s="472"/>
      <c r="C17" s="399" t="s">
        <v>624</v>
      </c>
      <c r="D17" s="117">
        <v>-13766</v>
      </c>
      <c r="E17" s="118">
        <v>-15208</v>
      </c>
      <c r="F17" s="118">
        <v>-81709</v>
      </c>
      <c r="G17" s="119">
        <v>-65413</v>
      </c>
      <c r="H17" s="112"/>
      <c r="I17" s="67"/>
    </row>
    <row r="18" spans="1:9" s="18" customFormat="1" ht="16.5" customHeight="1">
      <c r="A18" s="335" t="s">
        <v>175</v>
      </c>
      <c r="B18" s="472"/>
      <c r="C18" s="400" t="s">
        <v>628</v>
      </c>
      <c r="D18" s="113">
        <v>-40</v>
      </c>
      <c r="E18" s="113">
        <v>55747</v>
      </c>
      <c r="F18" s="113">
        <v>-38595</v>
      </c>
      <c r="G18" s="113">
        <v>148</v>
      </c>
      <c r="H18" s="112"/>
      <c r="I18" s="67"/>
    </row>
    <row r="19" spans="1:9" s="18" customFormat="1" ht="16.5" customHeight="1">
      <c r="A19" s="335" t="s">
        <v>176</v>
      </c>
      <c r="B19" s="472"/>
      <c r="C19" s="400" t="s">
        <v>629</v>
      </c>
      <c r="D19" s="113">
        <v>4731</v>
      </c>
      <c r="E19" s="113">
        <v>30000</v>
      </c>
      <c r="F19" s="113">
        <v>5244</v>
      </c>
      <c r="G19" s="113">
        <v>-829</v>
      </c>
      <c r="H19" s="112"/>
      <c r="I19" s="67"/>
    </row>
    <row r="20" spans="1:9" s="18" customFormat="1" ht="16.5" customHeight="1">
      <c r="A20" s="335" t="s">
        <v>177</v>
      </c>
      <c r="B20" s="472"/>
      <c r="C20" s="401" t="s">
        <v>626</v>
      </c>
      <c r="D20" s="120">
        <v>18457</v>
      </c>
      <c r="E20" s="121">
        <v>45193</v>
      </c>
      <c r="F20" s="121">
        <v>22734</v>
      </c>
      <c r="G20" s="122">
        <v>49215</v>
      </c>
      <c r="H20" s="112"/>
      <c r="I20" s="67"/>
    </row>
    <row r="21" spans="1:9" s="18" customFormat="1" ht="16.5" customHeight="1">
      <c r="A21" s="335" t="s">
        <v>178</v>
      </c>
      <c r="B21" s="472"/>
      <c r="C21" s="401" t="s">
        <v>627</v>
      </c>
      <c r="D21" s="123">
        <v>-13726</v>
      </c>
      <c r="E21" s="124">
        <v>-15193</v>
      </c>
      <c r="F21" s="124">
        <v>-17490</v>
      </c>
      <c r="G21" s="125">
        <v>-50044</v>
      </c>
      <c r="H21" s="112"/>
      <c r="I21" s="67"/>
    </row>
    <row r="22" spans="1:9" s="18" customFormat="1" ht="16.5" customHeight="1">
      <c r="A22" s="335" t="s">
        <v>179</v>
      </c>
      <c r="B22" s="472"/>
      <c r="C22" s="398" t="s">
        <v>630</v>
      </c>
      <c r="D22" s="113">
        <v>-4246</v>
      </c>
      <c r="E22" s="113">
        <v>-469</v>
      </c>
      <c r="F22" s="113">
        <v>-14612</v>
      </c>
      <c r="G22" s="113">
        <v>-7988</v>
      </c>
      <c r="H22" s="112"/>
      <c r="I22" s="67"/>
    </row>
    <row r="23" spans="1:9" s="18" customFormat="1" ht="16.5" customHeight="1">
      <c r="A23" s="335" t="s">
        <v>180</v>
      </c>
      <c r="B23" s="472"/>
      <c r="C23" s="400" t="s">
        <v>650</v>
      </c>
      <c r="D23" s="113">
        <v>-43</v>
      </c>
      <c r="E23" s="113">
        <v>-10</v>
      </c>
      <c r="F23" s="113">
        <v>90</v>
      </c>
      <c r="G23" s="113">
        <v>64</v>
      </c>
      <c r="H23" s="112"/>
      <c r="I23" s="67"/>
    </row>
    <row r="24" spans="1:9" s="18" customFormat="1" ht="16.5" customHeight="1">
      <c r="A24" s="335" t="s">
        <v>181</v>
      </c>
      <c r="B24" s="472"/>
      <c r="C24" s="400" t="s">
        <v>631</v>
      </c>
      <c r="D24" s="113">
        <v>-4203</v>
      </c>
      <c r="E24" s="113">
        <v>-459</v>
      </c>
      <c r="F24" s="113">
        <v>-14702</v>
      </c>
      <c r="G24" s="113">
        <v>-8052</v>
      </c>
      <c r="H24" s="112"/>
      <c r="I24" s="67"/>
    </row>
    <row r="25" spans="1:9" s="18" customFormat="1" ht="16.5" customHeight="1">
      <c r="A25" s="335" t="s">
        <v>182</v>
      </c>
      <c r="B25" s="472"/>
      <c r="C25" s="401" t="s">
        <v>626</v>
      </c>
      <c r="D25" s="126">
        <v>310</v>
      </c>
      <c r="E25" s="127">
        <v>410</v>
      </c>
      <c r="F25" s="127">
        <v>17286</v>
      </c>
      <c r="G25" s="128">
        <v>170</v>
      </c>
      <c r="H25" s="112"/>
      <c r="I25" s="67"/>
    </row>
    <row r="26" spans="1:9" s="18" customFormat="1" ht="16.5" customHeight="1" thickBot="1">
      <c r="A26" s="335" t="s">
        <v>183</v>
      </c>
      <c r="B26" s="472"/>
      <c r="C26" s="401" t="s">
        <v>627</v>
      </c>
      <c r="D26" s="126">
        <v>-4513</v>
      </c>
      <c r="E26" s="127">
        <v>-869</v>
      </c>
      <c r="F26" s="127">
        <v>-31988</v>
      </c>
      <c r="G26" s="128">
        <v>-8222</v>
      </c>
      <c r="H26" s="112"/>
      <c r="I26" s="67"/>
    </row>
    <row r="27" spans="1:9" s="18" customFormat="1" ht="16.5" customHeight="1">
      <c r="A27" s="391" t="s">
        <v>287</v>
      </c>
      <c r="B27" s="472"/>
      <c r="C27" s="398" t="s">
        <v>632</v>
      </c>
      <c r="D27" s="113">
        <v>6</v>
      </c>
      <c r="E27" s="113">
        <v>-24</v>
      </c>
      <c r="F27" s="113">
        <v>-12</v>
      </c>
      <c r="G27" s="113">
        <v>-7</v>
      </c>
      <c r="H27" s="112"/>
      <c r="I27" s="67"/>
    </row>
    <row r="28" spans="1:9" s="18" customFormat="1" ht="16.5" customHeight="1" thickBot="1">
      <c r="A28" s="392" t="s">
        <v>286</v>
      </c>
      <c r="B28" s="472"/>
      <c r="C28" s="398" t="s">
        <v>633</v>
      </c>
      <c r="D28" s="113">
        <v>23161</v>
      </c>
      <c r="E28" s="113">
        <v>108290</v>
      </c>
      <c r="F28" s="113">
        <v>-9679</v>
      </c>
      <c r="G28" s="113">
        <v>-9822</v>
      </c>
      <c r="H28" s="112"/>
      <c r="I28" s="67"/>
    </row>
    <row r="29" spans="1:9" s="18" customFormat="1" ht="16.5" customHeight="1">
      <c r="A29" s="335" t="s">
        <v>281</v>
      </c>
      <c r="B29" s="472"/>
      <c r="C29" s="398" t="s">
        <v>634</v>
      </c>
      <c r="D29" s="113">
        <v>1249</v>
      </c>
      <c r="E29" s="113">
        <v>-1502</v>
      </c>
      <c r="F29" s="113">
        <v>1747</v>
      </c>
      <c r="G29" s="113">
        <v>741</v>
      </c>
      <c r="H29" s="112"/>
      <c r="I29" s="67"/>
    </row>
    <row r="30" spans="1:9" s="18" customFormat="1" ht="16.5" customHeight="1">
      <c r="A30" s="335"/>
      <c r="B30" s="169"/>
      <c r="C30" s="402"/>
      <c r="D30" s="129"/>
      <c r="E30" s="130"/>
      <c r="F30" s="130"/>
      <c r="G30" s="131"/>
      <c r="H30" s="112"/>
      <c r="I30" s="67"/>
    </row>
    <row r="31" spans="1:9" s="18" customFormat="1" ht="16.5" customHeight="1">
      <c r="A31" s="335" t="s">
        <v>184</v>
      </c>
      <c r="B31" s="472"/>
      <c r="C31" s="403" t="s">
        <v>635</v>
      </c>
      <c r="D31" s="406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-75629</v>
      </c>
      <c r="E31" s="406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-66446</v>
      </c>
      <c r="F31" s="406">
        <f t="shared" si="1"/>
        <v>-15950</v>
      </c>
      <c r="G31" s="406">
        <f t="shared" si="1"/>
        <v>29193</v>
      </c>
      <c r="H31" s="112"/>
      <c r="I31" s="67"/>
    </row>
    <row r="32" spans="1:9" s="18" customFormat="1" ht="16.5" customHeight="1" thickBot="1">
      <c r="A32" s="335" t="s">
        <v>185</v>
      </c>
      <c r="B32" s="472"/>
      <c r="C32" s="398" t="s">
        <v>636</v>
      </c>
      <c r="D32" s="113">
        <v>-1091</v>
      </c>
      <c r="E32" s="113">
        <v>55</v>
      </c>
      <c r="F32" s="113">
        <v>-52</v>
      </c>
      <c r="G32" s="113">
        <v>109</v>
      </c>
      <c r="H32" s="112"/>
      <c r="I32" s="67"/>
    </row>
    <row r="33" spans="1:9" s="18" customFormat="1" ht="16.5" customHeight="1" thickBot="1">
      <c r="A33" s="317" t="s">
        <v>288</v>
      </c>
      <c r="B33" s="472"/>
      <c r="C33" s="398" t="s">
        <v>637</v>
      </c>
      <c r="D33" s="113">
        <v>-67298</v>
      </c>
      <c r="E33" s="113">
        <v>-53673</v>
      </c>
      <c r="F33" s="113">
        <v>-18967</v>
      </c>
      <c r="G33" s="113">
        <v>16481</v>
      </c>
      <c r="H33" s="112"/>
      <c r="I33" s="67"/>
    </row>
    <row r="34" spans="1:9" s="18" customFormat="1" ht="16.5" customHeight="1">
      <c r="A34" s="335" t="s">
        <v>186</v>
      </c>
      <c r="B34" s="472"/>
      <c r="C34" s="398" t="s">
        <v>678</v>
      </c>
      <c r="D34" s="113">
        <v>547</v>
      </c>
      <c r="E34" s="113">
        <v>-1050</v>
      </c>
      <c r="F34" s="113">
        <v>-244</v>
      </c>
      <c r="G34" s="113">
        <v>-30</v>
      </c>
      <c r="H34" s="112"/>
      <c r="I34" s="67"/>
    </row>
    <row r="35" spans="1:9" s="18" customFormat="1" ht="16.5" customHeight="1">
      <c r="A35" s="335"/>
      <c r="B35" s="169"/>
      <c r="C35" s="404"/>
      <c r="D35" s="132"/>
      <c r="E35" s="133"/>
      <c r="F35" s="133"/>
      <c r="G35" s="134"/>
      <c r="H35" s="112"/>
      <c r="I35" s="67"/>
    </row>
    <row r="36" spans="1:9" s="18" customFormat="1" ht="16.5" customHeight="1">
      <c r="A36" s="335" t="s">
        <v>187</v>
      </c>
      <c r="B36" s="472"/>
      <c r="C36" s="398" t="s">
        <v>638</v>
      </c>
      <c r="D36" s="113">
        <v>2155</v>
      </c>
      <c r="E36" s="113">
        <v>19734</v>
      </c>
      <c r="F36" s="113">
        <v>4928</v>
      </c>
      <c r="G36" s="113">
        <v>13749</v>
      </c>
      <c r="H36" s="112"/>
      <c r="I36" s="67"/>
    </row>
    <row r="37" spans="1:9" s="18" customFormat="1" ht="16.5" customHeight="1">
      <c r="A37" s="335" t="s">
        <v>188</v>
      </c>
      <c r="B37" s="472"/>
      <c r="C37" s="398" t="s">
        <v>651</v>
      </c>
      <c r="D37" s="113">
        <v>-2416</v>
      </c>
      <c r="E37" s="113">
        <v>-22358</v>
      </c>
      <c r="F37" s="113">
        <v>-2627</v>
      </c>
      <c r="G37" s="113">
        <v>-4175</v>
      </c>
      <c r="H37" s="112"/>
      <c r="I37" s="67"/>
    </row>
    <row r="38" spans="1:9" s="18" customFormat="1" ht="16.5" customHeight="1">
      <c r="A38" s="335" t="s">
        <v>189</v>
      </c>
      <c r="B38" s="472"/>
      <c r="C38" s="405" t="s">
        <v>639</v>
      </c>
      <c r="D38" s="113">
        <v>1612</v>
      </c>
      <c r="E38" s="113">
        <v>-396</v>
      </c>
      <c r="F38" s="113">
        <v>-1524</v>
      </c>
      <c r="G38" s="113">
        <v>-380</v>
      </c>
      <c r="H38" s="112"/>
      <c r="I38" s="67"/>
    </row>
    <row r="39" spans="1:9" s="18" customFormat="1" ht="16.5" customHeight="1">
      <c r="A39" s="335"/>
      <c r="B39" s="169"/>
      <c r="C39" s="404"/>
      <c r="D39" s="132"/>
      <c r="E39" s="133"/>
      <c r="F39" s="133"/>
      <c r="G39" s="134"/>
      <c r="H39" s="112"/>
      <c r="I39" s="67"/>
    </row>
    <row r="40" spans="1:9" s="18" customFormat="1" ht="16.5" customHeight="1">
      <c r="A40" s="335" t="s">
        <v>190</v>
      </c>
      <c r="B40" s="472"/>
      <c r="C40" s="398" t="s">
        <v>652</v>
      </c>
      <c r="D40" s="113">
        <v>-9138</v>
      </c>
      <c r="E40" s="113">
        <v>-8758</v>
      </c>
      <c r="F40" s="113">
        <v>2536</v>
      </c>
      <c r="G40" s="113">
        <v>3439</v>
      </c>
      <c r="H40" s="112"/>
      <c r="I40" s="67"/>
    </row>
    <row r="41" spans="1:9" s="18" customFormat="1" ht="16.5" customHeight="1">
      <c r="A41" s="335" t="s">
        <v>299</v>
      </c>
      <c r="B41" s="472"/>
      <c r="C41" s="398" t="s">
        <v>640</v>
      </c>
      <c r="D41" s="113">
        <v>0</v>
      </c>
      <c r="E41" s="113">
        <v>0</v>
      </c>
      <c r="F41" s="113">
        <v>0</v>
      </c>
      <c r="G41" s="113">
        <v>0</v>
      </c>
      <c r="H41" s="112"/>
      <c r="I41" s="67"/>
    </row>
    <row r="42" spans="1:9" s="18" customFormat="1" ht="16.5" customHeight="1">
      <c r="A42" s="335" t="s">
        <v>191</v>
      </c>
      <c r="B42" s="472"/>
      <c r="C42" s="398" t="s">
        <v>641</v>
      </c>
      <c r="D42" s="113">
        <v>0</v>
      </c>
      <c r="E42" s="113">
        <v>0</v>
      </c>
      <c r="F42" s="113">
        <v>0</v>
      </c>
      <c r="G42" s="113">
        <v>0</v>
      </c>
      <c r="H42" s="112"/>
      <c r="I42" s="67"/>
    </row>
    <row r="43" spans="1:9" s="18" customFormat="1" ht="16.5" customHeight="1">
      <c r="A43" s="335"/>
      <c r="B43" s="169"/>
      <c r="C43" s="404"/>
      <c r="D43" s="132"/>
      <c r="E43" s="133"/>
      <c r="F43" s="133"/>
      <c r="G43" s="134"/>
      <c r="H43" s="112"/>
      <c r="I43" s="67"/>
    </row>
    <row r="44" spans="1:9" s="18" customFormat="1" ht="16.5" customHeight="1">
      <c r="A44" s="335" t="s">
        <v>192</v>
      </c>
      <c r="B44" s="472"/>
      <c r="C44" s="403" t="s">
        <v>12</v>
      </c>
      <c r="D44" s="113">
        <v>1392</v>
      </c>
      <c r="E44" s="113">
        <v>-4674</v>
      </c>
      <c r="F44" s="113">
        <v>-1118</v>
      </c>
      <c r="G44" s="113">
        <v>5405</v>
      </c>
      <c r="H44" s="112"/>
      <c r="I44" s="67"/>
    </row>
    <row r="45" spans="1:9" s="18" customFormat="1" ht="16.5" customHeight="1">
      <c r="A45" s="335" t="s">
        <v>193</v>
      </c>
      <c r="B45" s="472"/>
      <c r="C45" s="398" t="s">
        <v>642</v>
      </c>
      <c r="D45" s="113">
        <v>1392</v>
      </c>
      <c r="E45" s="113">
        <v>-4674</v>
      </c>
      <c r="F45" s="113">
        <v>-1118</v>
      </c>
      <c r="G45" s="113">
        <v>5405</v>
      </c>
      <c r="H45" s="112"/>
      <c r="I45" s="67"/>
    </row>
    <row r="46" spans="1:9" s="18" customFormat="1" ht="16.5" customHeight="1">
      <c r="A46" s="335" t="s">
        <v>194</v>
      </c>
      <c r="B46" s="472"/>
      <c r="C46" s="398" t="s">
        <v>643</v>
      </c>
      <c r="D46" s="113">
        <v>0</v>
      </c>
      <c r="E46" s="113">
        <v>0</v>
      </c>
      <c r="F46" s="113">
        <v>0</v>
      </c>
      <c r="G46" s="113">
        <v>0</v>
      </c>
      <c r="H46" s="112"/>
      <c r="I46" s="67"/>
    </row>
    <row r="47" spans="1:9" s="18" customFormat="1" ht="13.5" customHeight="1" thickBot="1">
      <c r="A47" s="335"/>
      <c r="B47" s="169"/>
      <c r="C47" s="402"/>
      <c r="D47" s="135"/>
      <c r="E47" s="136"/>
      <c r="F47" s="136"/>
      <c r="G47" s="137"/>
      <c r="H47" s="138"/>
      <c r="I47" s="67"/>
    </row>
    <row r="48" spans="1:9" s="18" customFormat="1" ht="21.75" customHeight="1" thickTop="1" thickBot="1">
      <c r="A48" s="335" t="s">
        <v>195</v>
      </c>
      <c r="B48" s="472"/>
      <c r="C48" s="363" t="s">
        <v>655</v>
      </c>
      <c r="D48" s="98">
        <v>438174</v>
      </c>
      <c r="E48" s="98">
        <v>443952</v>
      </c>
      <c r="F48" s="98">
        <v>247296</v>
      </c>
      <c r="G48" s="99">
        <v>156385</v>
      </c>
      <c r="H48" s="6"/>
      <c r="I48" s="67"/>
    </row>
    <row r="49" spans="1:11" ht="9" customHeight="1" thickTop="1" thickBot="1">
      <c r="A49" s="335"/>
      <c r="B49" s="169"/>
      <c r="C49" s="414"/>
      <c r="D49" s="100"/>
      <c r="E49" s="100"/>
      <c r="F49" s="100"/>
      <c r="G49" s="100"/>
      <c r="H49" s="8"/>
      <c r="I49" s="51"/>
    </row>
    <row r="50" spans="1:11" ht="9" customHeight="1" thickTop="1" thickBot="1">
      <c r="A50" s="335"/>
      <c r="B50" s="169"/>
      <c r="C50" s="415"/>
      <c r="D50" s="101"/>
      <c r="E50" s="102"/>
      <c r="F50" s="102"/>
      <c r="G50" s="102"/>
      <c r="H50" s="9"/>
      <c r="I50" s="51"/>
    </row>
    <row r="51" spans="1:11" ht="18.75" thickTop="1" thickBot="1">
      <c r="A51" s="335" t="s">
        <v>196</v>
      </c>
      <c r="B51" s="472"/>
      <c r="C51" s="363" t="s">
        <v>702</v>
      </c>
      <c r="D51" s="95">
        <v>2659436</v>
      </c>
      <c r="E51" s="95">
        <v>3103475</v>
      </c>
      <c r="F51" s="95">
        <v>3350712</v>
      </c>
      <c r="G51" s="96">
        <v>3506895</v>
      </c>
      <c r="H51" s="4"/>
      <c r="I51" s="51"/>
    </row>
    <row r="52" spans="1:11" ht="15.75" thickTop="1">
      <c r="A52" s="335" t="s">
        <v>197</v>
      </c>
      <c r="B52" s="472"/>
      <c r="C52" s="398" t="s">
        <v>656</v>
      </c>
      <c r="D52" s="113">
        <v>2660756</v>
      </c>
      <c r="E52" s="113">
        <v>3104708</v>
      </c>
      <c r="F52" s="113">
        <v>3352004</v>
      </c>
      <c r="G52" s="113">
        <v>3508389</v>
      </c>
      <c r="H52" s="112"/>
      <c r="I52" s="51"/>
    </row>
    <row r="53" spans="1:11">
      <c r="A53" s="335" t="s">
        <v>198</v>
      </c>
      <c r="B53" s="472"/>
      <c r="C53" s="416" t="s">
        <v>657</v>
      </c>
      <c r="D53" s="155">
        <v>1320</v>
      </c>
      <c r="E53" s="155">
        <v>1233</v>
      </c>
      <c r="F53" s="155">
        <v>1292</v>
      </c>
      <c r="G53" s="155">
        <v>1494</v>
      </c>
      <c r="H53" s="156"/>
      <c r="I53" s="51"/>
    </row>
    <row r="54" spans="1:11" ht="9.75" customHeight="1" thickBot="1">
      <c r="A54" s="170"/>
      <c r="B54" s="169"/>
      <c r="C54" s="191"/>
      <c r="D54" s="5"/>
      <c r="E54" s="5"/>
      <c r="F54" s="5"/>
      <c r="G54" s="5"/>
      <c r="H54" s="75"/>
      <c r="I54" s="51"/>
    </row>
    <row r="55" spans="1:11" ht="20.25" thickTop="1" thickBot="1">
      <c r="A55" s="170"/>
      <c r="B55" s="169"/>
      <c r="C55" s="413" t="s">
        <v>644</v>
      </c>
      <c r="D55" s="394"/>
      <c r="E55" s="394"/>
      <c r="F55" s="69"/>
      <c r="G55" s="69"/>
      <c r="H55" s="70"/>
      <c r="I55" s="51"/>
      <c r="K55" s="13"/>
    </row>
    <row r="56" spans="1:11" ht="8.25" customHeight="1" thickTop="1">
      <c r="A56" s="170"/>
      <c r="B56" s="169"/>
      <c r="C56" s="194"/>
      <c r="D56" s="71"/>
      <c r="E56" s="72"/>
      <c r="F56" s="72"/>
      <c r="G56" s="72"/>
      <c r="H56" s="72"/>
      <c r="I56" s="51"/>
      <c r="K56" s="13"/>
    </row>
    <row r="57" spans="1:11" ht="15.75">
      <c r="A57" s="170"/>
      <c r="B57" s="169"/>
      <c r="C57" s="195"/>
      <c r="D57" s="13"/>
      <c r="E57" s="20"/>
      <c r="F57" s="20"/>
      <c r="G57" s="13"/>
      <c r="H57" s="20"/>
      <c r="I57" s="51"/>
      <c r="K57" s="13"/>
    </row>
    <row r="58" spans="1:11" ht="15.75">
      <c r="A58" s="170"/>
      <c r="B58" s="169"/>
      <c r="C58" s="269" t="s">
        <v>645</v>
      </c>
      <c r="D58" s="269"/>
      <c r="E58" s="263"/>
      <c r="F58" s="263"/>
      <c r="G58" s="269" t="s">
        <v>648</v>
      </c>
      <c r="H58" s="20"/>
      <c r="I58" s="51"/>
      <c r="K58" s="13"/>
    </row>
    <row r="59" spans="1:11" ht="15.75">
      <c r="A59" s="170"/>
      <c r="B59" s="169"/>
      <c r="C59" s="267" t="s">
        <v>646</v>
      </c>
      <c r="D59" s="269"/>
      <c r="E59" s="263"/>
      <c r="F59" s="263"/>
      <c r="G59" s="269" t="s">
        <v>658</v>
      </c>
      <c r="H59" s="20"/>
      <c r="I59" s="51"/>
      <c r="K59" s="13"/>
    </row>
    <row r="60" spans="1:11" ht="16.5" customHeight="1">
      <c r="A60" s="170"/>
      <c r="B60" s="169"/>
      <c r="C60" s="267" t="s">
        <v>647</v>
      </c>
      <c r="D60" s="174"/>
      <c r="E60" s="263"/>
      <c r="F60" s="263"/>
      <c r="G60" s="366"/>
      <c r="H60" s="20"/>
      <c r="I60" s="51"/>
      <c r="K60" s="13"/>
    </row>
    <row r="61" spans="1:11" ht="9.75" customHeight="1" thickBot="1">
      <c r="A61" s="196"/>
      <c r="B61" s="189"/>
      <c r="C61" s="198"/>
      <c r="D61" s="76"/>
      <c r="E61" s="77"/>
      <c r="F61" s="77"/>
      <c r="G61" s="77"/>
      <c r="H61" s="77"/>
      <c r="I61" s="53"/>
      <c r="K61" s="13"/>
    </row>
    <row r="62" spans="1:11" ht="16.5" thickTop="1">
      <c r="B62" s="253"/>
      <c r="C62" s="31"/>
      <c r="D62" s="54"/>
      <c r="E62" s="79"/>
      <c r="F62" s="79"/>
      <c r="G62" s="79"/>
      <c r="H62" s="79"/>
      <c r="I62" s="13"/>
      <c r="J62" s="13"/>
      <c r="K62" s="13"/>
    </row>
    <row r="63" spans="1:11" ht="15.75">
      <c r="D63" s="54"/>
      <c r="E63" s="80"/>
      <c r="F63" s="80"/>
      <c r="G63" s="80"/>
      <c r="H63" s="80"/>
    </row>
    <row r="64" spans="1:11" ht="30" customHeight="1">
      <c r="C64" s="374" t="s">
        <v>576</v>
      </c>
      <c r="D64" s="1142" t="str">
        <f>IF(COUNTA(D10:G10,D12:G29,D31:G34,D36:G38,D40:G42,D44:G46,D48:G48,D51:G53)/144*100=100,"OK - Tabulka 3B je zcela vyplněna","UPOZORNĚNÍ - Tabulka 3B není zcela vyplněna, doplňte hodnoty, L, M nebo 0")</f>
        <v>OK - Tabulka 3B je zcela vyplněna</v>
      </c>
      <c r="E64" s="1142"/>
      <c r="F64" s="1142"/>
      <c r="G64" s="1142"/>
      <c r="H64" s="367"/>
      <c r="I64" s="236"/>
      <c r="J64" s="29"/>
    </row>
    <row r="65" spans="3:10">
      <c r="C65" s="237" t="s">
        <v>577</v>
      </c>
      <c r="D65" s="238"/>
      <c r="E65" s="238"/>
      <c r="F65" s="238"/>
      <c r="G65" s="238"/>
      <c r="H65" s="238"/>
      <c r="I65" s="239"/>
      <c r="J65" s="29"/>
    </row>
    <row r="66" spans="3:10" ht="15.75">
      <c r="C66" s="368" t="s">
        <v>53</v>
      </c>
      <c r="D66" s="369">
        <f>IF(D48="M",0,D48)-IF(D10="M",0,D10)-IF(D12="M",0,D12)-IF(D31="M",0,D31)-IF(D44="M",0,D44)</f>
        <v>0</v>
      </c>
      <c r="E66" s="369">
        <f>IF(E48="M",0,E48)-IF(E10="M",0,E10)-IF(E12="M",0,E12)-IF(E31="M",0,E31)-IF(E44="M",0,E44)</f>
        <v>0</v>
      </c>
      <c r="F66" s="369">
        <f>IF(F48="M",0,F48)-IF(F10="M",0,F10)-IF(F12="M",0,F12)-IF(F31="M",0,F31)-IF(F44="M",0,F44)</f>
        <v>0</v>
      </c>
      <c r="G66" s="369">
        <f>IF(G48="M",0,G48)-IF(G10="M",0,G10)-IF(G12="M",0,G12)-IF(G31="M",0,G31)-IF(G44="M",0,G44)</f>
        <v>0</v>
      </c>
      <c r="H66" s="407"/>
      <c r="I66" s="239"/>
      <c r="J66" s="29"/>
    </row>
    <row r="67" spans="3:10" ht="15.75">
      <c r="C67" s="368" t="s">
        <v>301</v>
      </c>
      <c r="D67" s="369">
        <f>IF(D12="M",0,D12)-IF(D13="M",0,D13)-IF(D14="M",0,D14)-IF(D15="M",0,D15)-IF(D22="M",0,D22)-IF(D27="M",0,D27)-IF(D28="M",0,D28)-IF(D29="M",0,D29)</f>
        <v>0</v>
      </c>
      <c r="E67" s="369">
        <f t="shared" ref="E67:G67" si="2">IF(E12="M",0,E12)-IF(E13="M",0,E13)-IF(E14="M",0,E14)-IF(E15="M",0,E15)-IF(E22="M",0,E22)-IF(E27="M",0,E27)-IF(E28="M",0,E28)-IF(E29="M",0,E29)</f>
        <v>0</v>
      </c>
      <c r="F67" s="369">
        <f t="shared" si="2"/>
        <v>0</v>
      </c>
      <c r="G67" s="369">
        <f t="shared" si="2"/>
        <v>0</v>
      </c>
      <c r="H67" s="407"/>
      <c r="I67" s="239"/>
      <c r="J67" s="29"/>
    </row>
    <row r="68" spans="3:10" ht="15.75">
      <c r="C68" s="409" t="s">
        <v>54</v>
      </c>
      <c r="D68" s="369">
        <f>IF(D15="M",0,D15)-IF(D18="M",0,D18)-IF(D19="M",0,D19)</f>
        <v>0</v>
      </c>
      <c r="E68" s="369">
        <f>IF(E15="M",0,E15)-IF(E18="M",0,E18)-IF(E19="M",0,E19)</f>
        <v>0</v>
      </c>
      <c r="F68" s="369">
        <f>IF(F15="M",0,F15)-IF(F18="M",0,F18)-IF(F19="M",0,F19)</f>
        <v>0</v>
      </c>
      <c r="G68" s="369">
        <f>IF(G15="M",0,G15)-IF(G18="M",0,G18)-IF(G19="M",0,G19)</f>
        <v>0</v>
      </c>
      <c r="H68" s="407"/>
      <c r="I68" s="239"/>
      <c r="J68" s="29"/>
    </row>
    <row r="69" spans="3:10" ht="15.75">
      <c r="C69" s="368" t="s">
        <v>55</v>
      </c>
      <c r="D69" s="369">
        <f>IF(D15="M",0,D15)-IF(D16="M",0,D16)-IF(D17="M",0,D17)</f>
        <v>0</v>
      </c>
      <c r="E69" s="369">
        <f>IF(E15="M",0,E15)-IF(E16="M",0,E16)-IF(E17="M",0,E17)</f>
        <v>0</v>
      </c>
      <c r="F69" s="369">
        <f>IF(F15="M",0,F15)-IF(F16="M",0,F16)-IF(F17="M",0,F17)</f>
        <v>0</v>
      </c>
      <c r="G69" s="369">
        <f>IF(G15="M",0,G15)-IF(G16="M",0,G16)-IF(G17="M",0,G17)</f>
        <v>0</v>
      </c>
      <c r="H69" s="407"/>
      <c r="I69" s="239"/>
      <c r="J69" s="29"/>
    </row>
    <row r="70" spans="3:10" ht="15.75">
      <c r="C70" s="368" t="s">
        <v>56</v>
      </c>
      <c r="D70" s="369">
        <f>IF(D19="M",0,D19)-IF(D20="M",0,D20)-IF(D21="M",0,D21)</f>
        <v>0</v>
      </c>
      <c r="E70" s="369">
        <f>IF(E19="M",0,E19)-IF(E20="M",0,E20)-IF(E21="M",0,E21)</f>
        <v>0</v>
      </c>
      <c r="F70" s="369">
        <f>IF(F19="M",0,F19)-IF(F20="M",0,F20)-IF(F21="M",0,F21)</f>
        <v>0</v>
      </c>
      <c r="G70" s="369">
        <f>IF(G19="M",0,G19)-IF(G20="M",0,G20)-IF(G21="M",0,G21)</f>
        <v>0</v>
      </c>
      <c r="H70" s="407"/>
      <c r="I70" s="239"/>
      <c r="J70" s="29"/>
    </row>
    <row r="71" spans="3:10" ht="15.75">
      <c r="C71" s="368" t="s">
        <v>57</v>
      </c>
      <c r="D71" s="369">
        <f>IF(D22="M",0,D22)-IF(D23="M",0,D23)-IF(D24="M",0,D24)</f>
        <v>0</v>
      </c>
      <c r="E71" s="369">
        <f>IF(E22="M",0,E22)-IF(E23="M",0,E23)-IF(E24="M",0,E24)</f>
        <v>0</v>
      </c>
      <c r="F71" s="369">
        <f>IF(F22="M",0,F22)-IF(F23="M",0,F23)-IF(F24="M",0,F24)</f>
        <v>0</v>
      </c>
      <c r="G71" s="369">
        <f>IF(G22="M",0,G22)-IF(G23="M",0,G23)-IF(G24="M",0,G24)</f>
        <v>0</v>
      </c>
      <c r="H71" s="407"/>
      <c r="I71" s="239"/>
      <c r="J71" s="29"/>
    </row>
    <row r="72" spans="3:10" ht="15.75">
      <c r="C72" s="368" t="s">
        <v>58</v>
      </c>
      <c r="D72" s="369">
        <f>IF(D24="M",0,D24)-IF(D25="M",0,D25)-IF(D26="M",0,D26)</f>
        <v>0</v>
      </c>
      <c r="E72" s="369">
        <f>IF(E24="M",0,E24)-IF(E25="M",0,E25)-IF(E26="M",0,E26)</f>
        <v>0</v>
      </c>
      <c r="F72" s="369">
        <f>IF(F24="M",0,F24)-IF(F25="M",0,F25)-IF(F26="M",0,F26)</f>
        <v>0</v>
      </c>
      <c r="G72" s="369">
        <f>IF(G24="M",0,G24)-IF(G25="M",0,G25)-IF(G26="M",0,G26)</f>
        <v>0</v>
      </c>
      <c r="H72" s="407"/>
      <c r="I72" s="239"/>
      <c r="J72" s="29"/>
    </row>
    <row r="73" spans="3:10" ht="23.25">
      <c r="C73" s="368" t="s">
        <v>308</v>
      </c>
      <c r="D73" s="369">
        <f>IF(D31="M",0,D31)-IF(D32="M",0,D32)-IF(D33="M",0,D33)-IF(D34="M",0,D34)-IF(D36="M",0,D36)-IF(D37="M",0,D37)-IF(D38="M",0,D38)-IF(D40="M",0,D40)-IF(D41="M",0,D41)-IF(D42="M",0,D42)</f>
        <v>0</v>
      </c>
      <c r="E73" s="369">
        <f t="shared" ref="E73:G73" si="3">IF(E31="M",0,E31)-IF(E32="M",0,E32)-IF(E33="M",0,E33)-IF(E34="M",0,E34)-IF(E36="M",0,E36)-IF(E37="M",0,E37)-IF(E38="M",0,E38)-IF(E40="M",0,E40)-IF(E41="M",0,E41)-IF(E42="M",0,E42)</f>
        <v>0</v>
      </c>
      <c r="F73" s="369">
        <f t="shared" si="3"/>
        <v>0</v>
      </c>
      <c r="G73" s="369">
        <f t="shared" si="3"/>
        <v>0</v>
      </c>
      <c r="H73" s="407"/>
      <c r="I73" s="239"/>
      <c r="J73" s="29"/>
    </row>
    <row r="74" spans="3:10" ht="15.75">
      <c r="C74" s="368" t="s">
        <v>59</v>
      </c>
      <c r="D74" s="369">
        <f>IF(D44="M",0,D44)-IF(D45="M",0,D45)-IF(D46="M",0,D46)</f>
        <v>0</v>
      </c>
      <c r="E74" s="369">
        <f>IF(E44="M",0,E44)-IF(E45="M",0,E45)-IF(E46="M",0,E46)</f>
        <v>0</v>
      </c>
      <c r="F74" s="369">
        <f>IF(F44="M",0,F44)-IF(F45="M",0,F45)-IF(F46="M",0,F46)</f>
        <v>0</v>
      </c>
      <c r="G74" s="369">
        <f>IF(G44="M",0,G44)-IF(G45="M",0,G45)-IF(G46="M",0,G46)</f>
        <v>0</v>
      </c>
      <c r="H74" s="238"/>
      <c r="I74" s="239"/>
    </row>
    <row r="75" spans="3:10" ht="15.75">
      <c r="C75" s="368" t="s">
        <v>28</v>
      </c>
      <c r="D75" s="369">
        <f>IF(D51="M",0,D51)-IF(D52="M",0,D52)+IF(D53="M",0,D53)</f>
        <v>0</v>
      </c>
      <c r="E75" s="369">
        <f>IF(E51="M",0,E51)-IF(E52="M",0,E52)+IF(E53="M",0,E53)</f>
        <v>0</v>
      </c>
      <c r="F75" s="369">
        <f>IF(F51="M",0,F51)-IF(F52="M",0,F52)+IF(F53="M",0,F53)</f>
        <v>0</v>
      </c>
      <c r="G75" s="369">
        <f>IF(G51="M",0,G51)-IF(G52="M",0,G52)+IF(G53="M",0,G53)</f>
        <v>0</v>
      </c>
      <c r="H75" s="238"/>
      <c r="I75" s="239"/>
    </row>
    <row r="76" spans="3:10" ht="15.75">
      <c r="C76" s="370" t="s">
        <v>606</v>
      </c>
      <c r="D76" s="241"/>
      <c r="E76" s="241"/>
      <c r="F76" s="241"/>
      <c r="G76" s="241"/>
      <c r="H76" s="238"/>
      <c r="I76" s="239"/>
    </row>
    <row r="77" spans="3:10" ht="15.75">
      <c r="C77" s="371" t="s">
        <v>60</v>
      </c>
      <c r="D77" s="244">
        <f>IF('Tabulka 1'!E11="M",0,'Tabulka 1'!E11)+IF(D10="M",0,D10)</f>
        <v>0</v>
      </c>
      <c r="E77" s="244">
        <f>IF('Tabulka 1'!F11="M",0,'Tabulka 1'!F11)+IF(E10="M",0,E10)</f>
        <v>0</v>
      </c>
      <c r="F77" s="244">
        <f>IF('Tabulka 1'!G11="M",0,'Tabulka 1'!G11)+IF(F10="M",0,F10)</f>
        <v>0</v>
      </c>
      <c r="G77" s="244">
        <f>IF('Tabulka 1'!H11="M",0,'Tabulka 1'!H11)+IF(G10="M",0,G10)</f>
        <v>0</v>
      </c>
      <c r="H77" s="372"/>
      <c r="I77" s="373"/>
    </row>
  </sheetData>
  <sheetProtection formatColumns="0" formatRows="0" insertHyperlinks="0"/>
  <mergeCells count="2">
    <mergeCell ref="E6:F6"/>
    <mergeCell ref="D64:G64"/>
  </mergeCells>
  <phoneticPr fontId="35" type="noConversion"/>
  <conditionalFormatting sqref="D64:G64">
    <cfRule type="expression" dxfId="9" priority="30" stopIfTrue="1">
      <formula>COUNTA(D10:G10,D12:G29,D31:G34,D36:G38,D40:G42,D44:G46,D48:G48,D51:G53)/144*100&lt;&gt;100</formula>
    </cfRule>
  </conditionalFormatting>
  <hyperlinks>
    <hyperlink ref="L1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56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P77"/>
  <sheetViews>
    <sheetView showGridLines="0" defaultGridColor="0" topLeftCell="B1" colorId="22" zoomScale="80" zoomScaleNormal="80" zoomScaleSheetLayoutView="80" workbookViewId="0">
      <pane xSplit="2" ySplit="9" topLeftCell="D58" activePane="bottomRight" state="frozen"/>
      <selection activeCell="B1" sqref="B1"/>
      <selection pane="topRight" activeCell="D1" sqref="D1"/>
      <selection pane="bottomLeft" activeCell="B10" sqref="B10"/>
      <selection pane="bottomRight" activeCell="E19" sqref="E19"/>
    </sheetView>
  </sheetViews>
  <sheetFormatPr defaultColWidth="9.77734375" defaultRowHeight="15"/>
  <cols>
    <col min="1" max="1" width="12.21875" style="688" hidden="1" customWidth="1"/>
    <col min="2" max="2" width="3.88671875" style="798" customWidth="1"/>
    <col min="3" max="3" width="68" style="834" customWidth="1"/>
    <col min="4" max="7" width="13.33203125" style="818" customWidth="1"/>
    <col min="8" max="8" width="23.77734375" style="818" customWidth="1"/>
    <col min="9" max="9" width="5.33203125" style="818" customWidth="1"/>
    <col min="10" max="10" width="1" style="818" customWidth="1"/>
    <col min="11" max="11" width="0.5546875" style="818" customWidth="1"/>
    <col min="12" max="12" width="9.77734375" style="818"/>
    <col min="13" max="16" width="5.77734375" style="818" customWidth="1"/>
    <col min="17" max="16384" width="9.77734375" style="818"/>
  </cols>
  <sheetData>
    <row r="1" spans="1:16">
      <c r="A1" s="847"/>
      <c r="B1" s="800"/>
      <c r="C1" s="848"/>
      <c r="D1" s="802"/>
      <c r="E1" s="802"/>
      <c r="F1" s="802"/>
      <c r="G1" s="802"/>
      <c r="L1" s="617" t="s">
        <v>272</v>
      </c>
      <c r="M1" s="617">
        <v>3</v>
      </c>
      <c r="N1" s="617">
        <v>4</v>
      </c>
      <c r="O1" s="617">
        <v>5</v>
      </c>
      <c r="P1" s="617">
        <v>6</v>
      </c>
    </row>
    <row r="2" spans="1:16" ht="18">
      <c r="A2" s="847"/>
      <c r="B2" s="847"/>
      <c r="C2" s="689" t="s">
        <v>794</v>
      </c>
      <c r="D2" s="690"/>
      <c r="E2" s="802"/>
      <c r="F2" s="802"/>
      <c r="G2" s="802"/>
      <c r="K2" s="680"/>
      <c r="L2" s="1118" t="s">
        <v>901</v>
      </c>
    </row>
    <row r="3" spans="1:16" ht="18">
      <c r="A3" s="847"/>
      <c r="B3" s="847"/>
      <c r="C3" s="689" t="s">
        <v>793</v>
      </c>
      <c r="D3" s="690"/>
      <c r="E3" s="802"/>
      <c r="F3" s="802"/>
      <c r="G3" s="802"/>
      <c r="K3" s="680"/>
    </row>
    <row r="4" spans="1:16" ht="16.5" thickBot="1">
      <c r="A4" s="847"/>
      <c r="B4" s="847"/>
      <c r="C4" s="691"/>
      <c r="D4" s="692"/>
      <c r="E4" s="802"/>
      <c r="F4" s="802"/>
      <c r="G4" s="802"/>
      <c r="K4" s="680"/>
    </row>
    <row r="5" spans="1:16" ht="16.5" thickTop="1">
      <c r="A5" s="846"/>
      <c r="B5" s="845"/>
      <c r="C5" s="695"/>
      <c r="D5" s="696"/>
      <c r="E5" s="696"/>
      <c r="F5" s="696"/>
      <c r="G5" s="697"/>
      <c r="H5" s="698"/>
      <c r="I5" s="699"/>
      <c r="K5" s="680"/>
    </row>
    <row r="6" spans="1:16" ht="15.75">
      <c r="A6" s="707"/>
      <c r="B6" s="844"/>
      <c r="C6" s="702" t="str">
        <f>'Cover page'!E13</f>
        <v>Member state: Czechia</v>
      </c>
      <c r="D6" s="703"/>
      <c r="E6" s="1143" t="s">
        <v>718</v>
      </c>
      <c r="F6" s="1143"/>
      <c r="G6" s="704"/>
      <c r="H6" s="705"/>
      <c r="I6" s="706"/>
    </row>
    <row r="7" spans="1:16" ht="15.75">
      <c r="A7" s="707"/>
      <c r="B7" s="708"/>
      <c r="C7" s="709" t="s">
        <v>719</v>
      </c>
      <c r="D7" s="710">
        <f>'Table 1'!E5</f>
        <v>2021</v>
      </c>
      <c r="E7" s="710">
        <f>'Table 1'!F5</f>
        <v>2022</v>
      </c>
      <c r="F7" s="710">
        <f>'Table 1'!G5</f>
        <v>2023</v>
      </c>
      <c r="G7" s="710">
        <f>'Table 1'!H5</f>
        <v>2024</v>
      </c>
      <c r="H7" s="711"/>
      <c r="I7" s="706"/>
    </row>
    <row r="8" spans="1:16" ht="15.75">
      <c r="A8" s="707"/>
      <c r="B8" s="712"/>
      <c r="C8" s="713" t="str">
        <f>'Cover page'!E14</f>
        <v>Date: 31/03/2024</v>
      </c>
      <c r="D8" s="843"/>
      <c r="E8" s="843"/>
      <c r="F8" s="843"/>
      <c r="G8" s="842"/>
      <c r="H8" s="716"/>
      <c r="I8" s="706"/>
    </row>
    <row r="9" spans="1:16" ht="10.5" customHeight="1" thickBot="1">
      <c r="A9" s="707"/>
      <c r="B9" s="717"/>
      <c r="C9" s="679"/>
      <c r="D9" s="718"/>
      <c r="E9" s="718"/>
      <c r="F9" s="718"/>
      <c r="G9" s="719"/>
      <c r="H9" s="720"/>
      <c r="I9" s="706"/>
    </row>
    <row r="10" spans="1:16" ht="17.25" thickTop="1" thickBot="1">
      <c r="A10" s="721" t="s">
        <v>168</v>
      </c>
      <c r="B10" s="722"/>
      <c r="C10" s="723" t="s">
        <v>792</v>
      </c>
      <c r="D10" s="724">
        <v>358500</v>
      </c>
      <c r="E10" s="724">
        <v>281802</v>
      </c>
      <c r="F10" s="724">
        <v>346051</v>
      </c>
      <c r="G10" s="725">
        <v>212354</v>
      </c>
      <c r="H10" s="726"/>
      <c r="I10" s="706"/>
    </row>
    <row r="11" spans="1:16" ht="6" customHeight="1" thickTop="1">
      <c r="A11" s="721"/>
      <c r="B11" s="701"/>
      <c r="C11" s="727"/>
      <c r="D11" s="728"/>
      <c r="E11" s="728"/>
      <c r="F11" s="728"/>
      <c r="G11" s="729"/>
      <c r="H11" s="730"/>
      <c r="I11" s="706"/>
    </row>
    <row r="12" spans="1:16" s="735" customFormat="1" ht="16.5" customHeight="1">
      <c r="A12" s="721" t="s">
        <v>169</v>
      </c>
      <c r="B12" s="722"/>
      <c r="C12" s="731" t="s">
        <v>737</v>
      </c>
      <c r="D12" s="732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153911</v>
      </c>
      <c r="E12" s="732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233270</v>
      </c>
      <c r="F12" s="732">
        <f t="shared" si="0"/>
        <v>-81687</v>
      </c>
      <c r="G12" s="732">
        <f t="shared" si="0"/>
        <v>-90567</v>
      </c>
      <c r="H12" s="738"/>
      <c r="I12" s="734"/>
    </row>
    <row r="13" spans="1:16" s="735" customFormat="1" ht="16.5" customHeight="1">
      <c r="A13" s="721" t="s">
        <v>170</v>
      </c>
      <c r="B13" s="722"/>
      <c r="C13" s="736" t="s">
        <v>738</v>
      </c>
      <c r="D13" s="737">
        <v>129397</v>
      </c>
      <c r="E13" s="737">
        <v>41959</v>
      </c>
      <c r="F13" s="737">
        <v>-24574</v>
      </c>
      <c r="G13" s="737">
        <v>-73438</v>
      </c>
      <c r="H13" s="738"/>
      <c r="I13" s="734"/>
    </row>
    <row r="14" spans="1:16" s="735" customFormat="1" ht="16.5" customHeight="1">
      <c r="A14" s="721" t="s">
        <v>171</v>
      </c>
      <c r="B14" s="722"/>
      <c r="C14" s="736" t="s">
        <v>739</v>
      </c>
      <c r="D14" s="737">
        <v>-347</v>
      </c>
      <c r="E14" s="737">
        <v>-731</v>
      </c>
      <c r="F14" s="737">
        <v>-1206</v>
      </c>
      <c r="G14" s="737">
        <v>628</v>
      </c>
      <c r="H14" s="738"/>
      <c r="I14" s="734"/>
    </row>
    <row r="15" spans="1:16" s="735" customFormat="1" ht="16.5" customHeight="1">
      <c r="A15" s="721" t="s">
        <v>172</v>
      </c>
      <c r="B15" s="722"/>
      <c r="C15" s="736" t="s">
        <v>740</v>
      </c>
      <c r="D15" s="737">
        <v>4691</v>
      </c>
      <c r="E15" s="737">
        <v>85747</v>
      </c>
      <c r="F15" s="737">
        <v>-33351</v>
      </c>
      <c r="G15" s="737">
        <v>-681</v>
      </c>
      <c r="H15" s="738"/>
      <c r="I15" s="734"/>
    </row>
    <row r="16" spans="1:16" s="735" customFormat="1" ht="16.5" customHeight="1">
      <c r="A16" s="721" t="s">
        <v>173</v>
      </c>
      <c r="B16" s="722"/>
      <c r="C16" s="739" t="s">
        <v>741</v>
      </c>
      <c r="D16" s="740">
        <v>18457</v>
      </c>
      <c r="E16" s="741">
        <v>100955</v>
      </c>
      <c r="F16" s="741">
        <v>48358</v>
      </c>
      <c r="G16" s="742">
        <v>64732</v>
      </c>
      <c r="H16" s="738"/>
      <c r="I16" s="734"/>
    </row>
    <row r="17" spans="1:9" s="735" customFormat="1" ht="16.5" customHeight="1">
      <c r="A17" s="721" t="s">
        <v>174</v>
      </c>
      <c r="B17" s="722"/>
      <c r="C17" s="739" t="s">
        <v>742</v>
      </c>
      <c r="D17" s="743">
        <v>-13766</v>
      </c>
      <c r="E17" s="744">
        <v>-15208</v>
      </c>
      <c r="F17" s="744">
        <v>-81709</v>
      </c>
      <c r="G17" s="745">
        <v>-65413</v>
      </c>
      <c r="H17" s="738"/>
      <c r="I17" s="734"/>
    </row>
    <row r="18" spans="1:9" s="735" customFormat="1" ht="16.5" customHeight="1">
      <c r="A18" s="721" t="s">
        <v>175</v>
      </c>
      <c r="B18" s="722"/>
      <c r="C18" s="746" t="s">
        <v>743</v>
      </c>
      <c r="D18" s="737">
        <v>-40</v>
      </c>
      <c r="E18" s="737">
        <v>55747</v>
      </c>
      <c r="F18" s="737">
        <v>-38595</v>
      </c>
      <c r="G18" s="737">
        <v>148</v>
      </c>
      <c r="H18" s="738"/>
      <c r="I18" s="734"/>
    </row>
    <row r="19" spans="1:9" s="735" customFormat="1" ht="16.5" customHeight="1">
      <c r="A19" s="721" t="s">
        <v>176</v>
      </c>
      <c r="B19" s="722"/>
      <c r="C19" s="746" t="s">
        <v>744</v>
      </c>
      <c r="D19" s="737">
        <v>4731</v>
      </c>
      <c r="E19" s="737">
        <v>30000</v>
      </c>
      <c r="F19" s="737">
        <v>5244</v>
      </c>
      <c r="G19" s="737">
        <v>-829</v>
      </c>
      <c r="H19" s="738"/>
      <c r="I19" s="734"/>
    </row>
    <row r="20" spans="1:9" s="735" customFormat="1" ht="16.5" customHeight="1">
      <c r="A20" s="721" t="s">
        <v>177</v>
      </c>
      <c r="B20" s="722"/>
      <c r="C20" s="747" t="s">
        <v>745</v>
      </c>
      <c r="D20" s="748">
        <v>18457</v>
      </c>
      <c r="E20" s="749">
        <v>45193</v>
      </c>
      <c r="F20" s="749">
        <v>22734</v>
      </c>
      <c r="G20" s="750">
        <v>49215</v>
      </c>
      <c r="H20" s="738"/>
      <c r="I20" s="734"/>
    </row>
    <row r="21" spans="1:9" s="735" customFormat="1" ht="16.5" customHeight="1">
      <c r="A21" s="721" t="s">
        <v>178</v>
      </c>
      <c r="B21" s="722"/>
      <c r="C21" s="747" t="s">
        <v>746</v>
      </c>
      <c r="D21" s="751">
        <v>-13726</v>
      </c>
      <c r="E21" s="752">
        <v>-15193</v>
      </c>
      <c r="F21" s="752">
        <v>-17490</v>
      </c>
      <c r="G21" s="753">
        <v>-50044</v>
      </c>
      <c r="H21" s="738"/>
      <c r="I21" s="734"/>
    </row>
    <row r="22" spans="1:9" s="735" customFormat="1" ht="16.5" customHeight="1">
      <c r="A22" s="721" t="s">
        <v>179</v>
      </c>
      <c r="B22" s="722"/>
      <c r="C22" s="736" t="s">
        <v>747</v>
      </c>
      <c r="D22" s="737">
        <v>-4246</v>
      </c>
      <c r="E22" s="737">
        <v>-469</v>
      </c>
      <c r="F22" s="737">
        <v>-14612</v>
      </c>
      <c r="G22" s="737">
        <v>-7988</v>
      </c>
      <c r="H22" s="738"/>
      <c r="I22" s="734"/>
    </row>
    <row r="23" spans="1:9" s="735" customFormat="1" ht="16.5" customHeight="1">
      <c r="A23" s="721" t="s">
        <v>180</v>
      </c>
      <c r="B23" s="722"/>
      <c r="C23" s="746" t="s">
        <v>748</v>
      </c>
      <c r="D23" s="737">
        <v>-43</v>
      </c>
      <c r="E23" s="737">
        <v>-10</v>
      </c>
      <c r="F23" s="737">
        <v>90</v>
      </c>
      <c r="G23" s="737">
        <v>64</v>
      </c>
      <c r="H23" s="738"/>
      <c r="I23" s="734"/>
    </row>
    <row r="24" spans="1:9" s="735" customFormat="1" ht="16.5" customHeight="1">
      <c r="A24" s="721" t="s">
        <v>181</v>
      </c>
      <c r="B24" s="722"/>
      <c r="C24" s="746" t="s">
        <v>749</v>
      </c>
      <c r="D24" s="737">
        <v>-4203</v>
      </c>
      <c r="E24" s="737">
        <v>-459</v>
      </c>
      <c r="F24" s="737">
        <v>-14702</v>
      </c>
      <c r="G24" s="737">
        <v>-8052</v>
      </c>
      <c r="H24" s="738"/>
      <c r="I24" s="734"/>
    </row>
    <row r="25" spans="1:9" s="735" customFormat="1" ht="16.5" customHeight="1">
      <c r="A25" s="721" t="s">
        <v>182</v>
      </c>
      <c r="B25" s="722"/>
      <c r="C25" s="747" t="s">
        <v>750</v>
      </c>
      <c r="D25" s="754">
        <v>310</v>
      </c>
      <c r="E25" s="755">
        <v>410</v>
      </c>
      <c r="F25" s="755">
        <v>17286</v>
      </c>
      <c r="G25" s="756">
        <v>170</v>
      </c>
      <c r="H25" s="738"/>
      <c r="I25" s="734"/>
    </row>
    <row r="26" spans="1:9" s="735" customFormat="1" ht="16.5" customHeight="1" thickBot="1">
      <c r="A26" s="721" t="s">
        <v>183</v>
      </c>
      <c r="B26" s="722"/>
      <c r="C26" s="747" t="s">
        <v>751</v>
      </c>
      <c r="D26" s="754">
        <v>-4513</v>
      </c>
      <c r="E26" s="755">
        <v>-869</v>
      </c>
      <c r="F26" s="755">
        <v>-31988</v>
      </c>
      <c r="G26" s="756">
        <v>-8222</v>
      </c>
      <c r="H26" s="738"/>
      <c r="I26" s="734"/>
    </row>
    <row r="27" spans="1:9" s="735" customFormat="1" ht="16.5" customHeight="1">
      <c r="A27" s="757" t="s">
        <v>287</v>
      </c>
      <c r="B27" s="722"/>
      <c r="C27" s="736" t="s">
        <v>752</v>
      </c>
      <c r="D27" s="737">
        <v>6</v>
      </c>
      <c r="E27" s="737">
        <v>-24</v>
      </c>
      <c r="F27" s="737">
        <v>-12</v>
      </c>
      <c r="G27" s="737">
        <v>-7</v>
      </c>
      <c r="H27" s="738"/>
      <c r="I27" s="734"/>
    </row>
    <row r="28" spans="1:9" s="735" customFormat="1" ht="16.5" customHeight="1" thickBot="1">
      <c r="A28" s="758" t="s">
        <v>286</v>
      </c>
      <c r="B28" s="722"/>
      <c r="C28" s="736" t="s">
        <v>753</v>
      </c>
      <c r="D28" s="737">
        <v>23161</v>
      </c>
      <c r="E28" s="737">
        <v>108290</v>
      </c>
      <c r="F28" s="737">
        <v>-9679</v>
      </c>
      <c r="G28" s="737">
        <v>-9822</v>
      </c>
      <c r="H28" s="738"/>
      <c r="I28" s="734"/>
    </row>
    <row r="29" spans="1:9" s="735" customFormat="1" ht="16.5" customHeight="1">
      <c r="A29" s="721" t="s">
        <v>281</v>
      </c>
      <c r="B29" s="722"/>
      <c r="C29" s="736" t="s">
        <v>754</v>
      </c>
      <c r="D29" s="737">
        <v>1249</v>
      </c>
      <c r="E29" s="737">
        <v>-1502</v>
      </c>
      <c r="F29" s="737">
        <v>1747</v>
      </c>
      <c r="G29" s="737">
        <v>741</v>
      </c>
      <c r="H29" s="738"/>
      <c r="I29" s="734"/>
    </row>
    <row r="30" spans="1:9" s="735" customFormat="1" ht="16.5" customHeight="1">
      <c r="A30" s="721"/>
      <c r="B30" s="701"/>
      <c r="C30" s="759"/>
      <c r="D30" s="760"/>
      <c r="E30" s="761"/>
      <c r="F30" s="761"/>
      <c r="G30" s="762"/>
      <c r="H30" s="738"/>
      <c r="I30" s="734"/>
    </row>
    <row r="31" spans="1:9" s="735" customFormat="1" ht="16.5" customHeight="1">
      <c r="A31" s="721" t="s">
        <v>184</v>
      </c>
      <c r="B31" s="722"/>
      <c r="C31" s="763" t="s">
        <v>755</v>
      </c>
      <c r="D31" s="764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-75629</v>
      </c>
      <c r="E31" s="764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-66446</v>
      </c>
      <c r="F31" s="764">
        <f t="shared" si="1"/>
        <v>-15950</v>
      </c>
      <c r="G31" s="764">
        <f t="shared" si="1"/>
        <v>29193</v>
      </c>
      <c r="H31" s="738"/>
      <c r="I31" s="734"/>
    </row>
    <row r="32" spans="1:9" s="735" customFormat="1" ht="16.5" customHeight="1" thickBot="1">
      <c r="A32" s="721" t="s">
        <v>185</v>
      </c>
      <c r="B32" s="722"/>
      <c r="C32" s="736" t="s">
        <v>756</v>
      </c>
      <c r="D32" s="737">
        <v>-1091</v>
      </c>
      <c r="E32" s="737">
        <v>55</v>
      </c>
      <c r="F32" s="737">
        <v>-52</v>
      </c>
      <c r="G32" s="737">
        <v>109</v>
      </c>
      <c r="H32" s="738"/>
      <c r="I32" s="734"/>
    </row>
    <row r="33" spans="1:9" s="735" customFormat="1" ht="16.5" customHeight="1" thickBot="1">
      <c r="A33" s="765" t="s">
        <v>288</v>
      </c>
      <c r="B33" s="722"/>
      <c r="C33" s="736" t="s">
        <v>757</v>
      </c>
      <c r="D33" s="737">
        <v>-67298</v>
      </c>
      <c r="E33" s="737">
        <v>-53673</v>
      </c>
      <c r="F33" s="737">
        <v>-18967</v>
      </c>
      <c r="G33" s="737">
        <v>16481</v>
      </c>
      <c r="H33" s="738"/>
      <c r="I33" s="734"/>
    </row>
    <row r="34" spans="1:9" s="735" customFormat="1" ht="16.5" customHeight="1">
      <c r="A34" s="721" t="s">
        <v>186</v>
      </c>
      <c r="B34" s="722"/>
      <c r="C34" s="736" t="s">
        <v>758</v>
      </c>
      <c r="D34" s="737">
        <v>547</v>
      </c>
      <c r="E34" s="737">
        <v>-1050</v>
      </c>
      <c r="F34" s="737">
        <v>-244</v>
      </c>
      <c r="G34" s="737">
        <v>-30</v>
      </c>
      <c r="H34" s="738"/>
      <c r="I34" s="734"/>
    </row>
    <row r="35" spans="1:9" s="735" customFormat="1" ht="16.5" customHeight="1">
      <c r="A35" s="721"/>
      <c r="B35" s="701"/>
      <c r="C35" s="766"/>
      <c r="D35" s="767"/>
      <c r="E35" s="768"/>
      <c r="F35" s="768"/>
      <c r="G35" s="769"/>
      <c r="H35" s="738"/>
      <c r="I35" s="734"/>
    </row>
    <row r="36" spans="1:9" s="735" customFormat="1" ht="16.5" customHeight="1">
      <c r="A36" s="721" t="s">
        <v>187</v>
      </c>
      <c r="B36" s="722"/>
      <c r="C36" s="736" t="s">
        <v>759</v>
      </c>
      <c r="D36" s="737">
        <v>2155</v>
      </c>
      <c r="E36" s="737">
        <v>19734</v>
      </c>
      <c r="F36" s="737">
        <v>4928</v>
      </c>
      <c r="G36" s="737">
        <v>13749</v>
      </c>
      <c r="H36" s="738"/>
      <c r="I36" s="734"/>
    </row>
    <row r="37" spans="1:9" s="735" customFormat="1" ht="16.5" customHeight="1">
      <c r="A37" s="721" t="s">
        <v>188</v>
      </c>
      <c r="B37" s="722"/>
      <c r="C37" s="736" t="s">
        <v>760</v>
      </c>
      <c r="D37" s="737">
        <v>-2416</v>
      </c>
      <c r="E37" s="737">
        <v>-22358</v>
      </c>
      <c r="F37" s="737">
        <v>-2627</v>
      </c>
      <c r="G37" s="737">
        <v>-4175</v>
      </c>
      <c r="H37" s="738"/>
      <c r="I37" s="734"/>
    </row>
    <row r="38" spans="1:9" s="735" customFormat="1" ht="16.5" customHeight="1">
      <c r="A38" s="721" t="s">
        <v>189</v>
      </c>
      <c r="B38" s="722"/>
      <c r="C38" s="770" t="s">
        <v>761</v>
      </c>
      <c r="D38" s="737">
        <v>1612</v>
      </c>
      <c r="E38" s="737">
        <v>-396</v>
      </c>
      <c r="F38" s="737">
        <v>-1524</v>
      </c>
      <c r="G38" s="737">
        <v>-380</v>
      </c>
      <c r="H38" s="738"/>
      <c r="I38" s="734"/>
    </row>
    <row r="39" spans="1:9" s="735" customFormat="1" ht="16.5" customHeight="1">
      <c r="A39" s="721"/>
      <c r="B39" s="701"/>
      <c r="C39" s="766"/>
      <c r="D39" s="767"/>
      <c r="E39" s="768"/>
      <c r="F39" s="768"/>
      <c r="G39" s="769"/>
      <c r="H39" s="738"/>
      <c r="I39" s="734"/>
    </row>
    <row r="40" spans="1:9" s="735" customFormat="1" ht="16.5" customHeight="1">
      <c r="A40" s="721" t="s">
        <v>190</v>
      </c>
      <c r="B40" s="722"/>
      <c r="C40" s="736" t="s">
        <v>762</v>
      </c>
      <c r="D40" s="737">
        <v>-9138</v>
      </c>
      <c r="E40" s="737">
        <v>-8758</v>
      </c>
      <c r="F40" s="737">
        <v>2536</v>
      </c>
      <c r="G40" s="737">
        <v>3439</v>
      </c>
      <c r="H40" s="738"/>
      <c r="I40" s="734"/>
    </row>
    <row r="41" spans="1:9" s="735" customFormat="1" ht="16.5" customHeight="1">
      <c r="A41" s="721" t="s">
        <v>299</v>
      </c>
      <c r="B41" s="722"/>
      <c r="C41" s="736" t="s">
        <v>763</v>
      </c>
      <c r="D41" s="737">
        <v>0</v>
      </c>
      <c r="E41" s="737">
        <v>0</v>
      </c>
      <c r="F41" s="737">
        <v>0</v>
      </c>
      <c r="G41" s="737">
        <v>0</v>
      </c>
      <c r="H41" s="738"/>
      <c r="I41" s="734"/>
    </row>
    <row r="42" spans="1:9" s="735" customFormat="1" ht="16.5" customHeight="1">
      <c r="A42" s="721" t="s">
        <v>191</v>
      </c>
      <c r="B42" s="722"/>
      <c r="C42" s="736" t="s">
        <v>764</v>
      </c>
      <c r="D42" s="737">
        <v>0</v>
      </c>
      <c r="E42" s="737">
        <v>0</v>
      </c>
      <c r="F42" s="737">
        <v>0</v>
      </c>
      <c r="G42" s="737">
        <v>0</v>
      </c>
      <c r="H42" s="738"/>
      <c r="I42" s="734"/>
    </row>
    <row r="43" spans="1:9" s="735" customFormat="1" ht="16.5" customHeight="1">
      <c r="A43" s="721"/>
      <c r="B43" s="701"/>
      <c r="C43" s="766"/>
      <c r="D43" s="767"/>
      <c r="E43" s="768"/>
      <c r="F43" s="768"/>
      <c r="G43" s="769"/>
      <c r="H43" s="738"/>
      <c r="I43" s="734"/>
    </row>
    <row r="44" spans="1:9" s="735" customFormat="1" ht="16.5" customHeight="1">
      <c r="A44" s="721" t="s">
        <v>192</v>
      </c>
      <c r="B44" s="722"/>
      <c r="C44" s="763" t="s">
        <v>12</v>
      </c>
      <c r="D44" s="737">
        <v>1392</v>
      </c>
      <c r="E44" s="737">
        <v>-4674</v>
      </c>
      <c r="F44" s="737">
        <v>-1118</v>
      </c>
      <c r="G44" s="737">
        <v>5405</v>
      </c>
      <c r="H44" s="738"/>
      <c r="I44" s="734"/>
    </row>
    <row r="45" spans="1:9" s="735" customFormat="1" ht="16.5" customHeight="1">
      <c r="A45" s="721" t="s">
        <v>193</v>
      </c>
      <c r="B45" s="722"/>
      <c r="C45" s="736" t="s">
        <v>765</v>
      </c>
      <c r="D45" s="737">
        <v>1392</v>
      </c>
      <c r="E45" s="737">
        <v>-4674</v>
      </c>
      <c r="F45" s="737">
        <v>-1118</v>
      </c>
      <c r="G45" s="737">
        <v>5405</v>
      </c>
      <c r="H45" s="738"/>
      <c r="I45" s="734"/>
    </row>
    <row r="46" spans="1:9" s="735" customFormat="1" ht="16.5" customHeight="1">
      <c r="A46" s="721" t="s">
        <v>194</v>
      </c>
      <c r="B46" s="722"/>
      <c r="C46" s="736" t="s">
        <v>766</v>
      </c>
      <c r="D46" s="737">
        <v>0</v>
      </c>
      <c r="E46" s="737">
        <v>0</v>
      </c>
      <c r="F46" s="737">
        <v>0</v>
      </c>
      <c r="G46" s="737">
        <v>0</v>
      </c>
      <c r="H46" s="738"/>
      <c r="I46" s="734"/>
    </row>
    <row r="47" spans="1:9" s="735" customFormat="1" ht="13.5" customHeight="1" thickBot="1">
      <c r="A47" s="721"/>
      <c r="B47" s="701"/>
      <c r="C47" s="759"/>
      <c r="D47" s="771"/>
      <c r="E47" s="772"/>
      <c r="F47" s="772"/>
      <c r="G47" s="773"/>
      <c r="H47" s="774"/>
      <c r="I47" s="734"/>
    </row>
    <row r="48" spans="1:9" s="735" customFormat="1" ht="21.75" customHeight="1" thickTop="1" thickBot="1">
      <c r="A48" s="721" t="s">
        <v>195</v>
      </c>
      <c r="B48" s="722"/>
      <c r="C48" s="723" t="s">
        <v>791</v>
      </c>
      <c r="D48" s="775">
        <v>438174</v>
      </c>
      <c r="E48" s="775">
        <v>443952</v>
      </c>
      <c r="F48" s="775">
        <v>247296</v>
      </c>
      <c r="G48" s="776">
        <v>156385</v>
      </c>
      <c r="H48" s="777"/>
      <c r="I48" s="734"/>
    </row>
    <row r="49" spans="1:11" ht="9" customHeight="1" thickTop="1" thickBot="1">
      <c r="A49" s="721"/>
      <c r="B49" s="701"/>
      <c r="C49" s="778"/>
      <c r="D49" s="779"/>
      <c r="E49" s="779"/>
      <c r="F49" s="779"/>
      <c r="G49" s="779"/>
      <c r="H49" s="780"/>
      <c r="I49" s="706"/>
    </row>
    <row r="50" spans="1:11" ht="9" customHeight="1" thickTop="1" thickBot="1">
      <c r="A50" s="721"/>
      <c r="B50" s="701"/>
      <c r="C50" s="781"/>
      <c r="D50" s="782"/>
      <c r="E50" s="783"/>
      <c r="F50" s="783"/>
      <c r="G50" s="783"/>
      <c r="H50" s="784"/>
      <c r="I50" s="706"/>
    </row>
    <row r="51" spans="1:11" ht="18.75" thickTop="1" thickBot="1">
      <c r="A51" s="721" t="s">
        <v>196</v>
      </c>
      <c r="B51" s="722"/>
      <c r="C51" s="723" t="s">
        <v>790</v>
      </c>
      <c r="D51" s="724">
        <v>2659436</v>
      </c>
      <c r="E51" s="724">
        <v>3103475</v>
      </c>
      <c r="F51" s="724">
        <v>3350712</v>
      </c>
      <c r="G51" s="725">
        <v>3506895</v>
      </c>
      <c r="H51" s="726"/>
      <c r="I51" s="706"/>
    </row>
    <row r="52" spans="1:11" ht="15.75" thickTop="1">
      <c r="A52" s="721" t="s">
        <v>197</v>
      </c>
      <c r="B52" s="722"/>
      <c r="C52" s="736" t="s">
        <v>789</v>
      </c>
      <c r="D52" s="737">
        <v>2660756</v>
      </c>
      <c r="E52" s="737">
        <v>3104708</v>
      </c>
      <c r="F52" s="737">
        <v>3352004</v>
      </c>
      <c r="G52" s="737">
        <v>3508389</v>
      </c>
      <c r="H52" s="738"/>
      <c r="I52" s="706"/>
    </row>
    <row r="53" spans="1:11">
      <c r="A53" s="721" t="s">
        <v>198</v>
      </c>
      <c r="B53" s="722"/>
      <c r="C53" s="785" t="s">
        <v>788</v>
      </c>
      <c r="D53" s="786">
        <v>1320</v>
      </c>
      <c r="E53" s="786">
        <v>1233</v>
      </c>
      <c r="F53" s="786">
        <v>1292</v>
      </c>
      <c r="G53" s="786">
        <v>1494</v>
      </c>
      <c r="H53" s="787"/>
      <c r="I53" s="706"/>
    </row>
    <row r="54" spans="1:11" ht="9.75" customHeight="1" thickBot="1">
      <c r="A54" s="700"/>
      <c r="B54" s="701"/>
      <c r="C54" s="788"/>
      <c r="D54" s="789"/>
      <c r="E54" s="789"/>
      <c r="F54" s="789"/>
      <c r="G54" s="789"/>
      <c r="H54" s="790"/>
      <c r="I54" s="706"/>
    </row>
    <row r="55" spans="1:11" ht="20.25" thickTop="1" thickBot="1">
      <c r="A55" s="700"/>
      <c r="B55" s="701"/>
      <c r="C55" s="791" t="s">
        <v>771</v>
      </c>
      <c r="D55" s="792"/>
      <c r="E55" s="792"/>
      <c r="F55" s="841"/>
      <c r="G55" s="841"/>
      <c r="H55" s="840"/>
      <c r="I55" s="706"/>
      <c r="K55" s="680"/>
    </row>
    <row r="56" spans="1:11" ht="8.25" customHeight="1" thickTop="1">
      <c r="A56" s="700"/>
      <c r="B56" s="701"/>
      <c r="C56" s="794"/>
      <c r="D56" s="795"/>
      <c r="E56" s="832"/>
      <c r="F56" s="832"/>
      <c r="G56" s="832"/>
      <c r="H56" s="832"/>
      <c r="I56" s="706"/>
      <c r="K56" s="680"/>
    </row>
    <row r="57" spans="1:11" ht="15.75">
      <c r="A57" s="700"/>
      <c r="B57" s="701"/>
      <c r="C57" s="833"/>
      <c r="D57" s="680"/>
      <c r="E57" s="798"/>
      <c r="F57" s="798"/>
      <c r="G57" s="680"/>
      <c r="H57" s="798"/>
      <c r="I57" s="706"/>
      <c r="K57" s="680"/>
    </row>
    <row r="58" spans="1:11" ht="15.75">
      <c r="A58" s="700"/>
      <c r="B58" s="701"/>
      <c r="C58" s="799" t="s">
        <v>772</v>
      </c>
      <c r="D58" s="799"/>
      <c r="E58" s="800"/>
      <c r="F58" s="800"/>
      <c r="G58" s="799" t="s">
        <v>773</v>
      </c>
      <c r="H58" s="798"/>
      <c r="I58" s="706"/>
      <c r="K58" s="680"/>
    </row>
    <row r="59" spans="1:11" ht="15.75">
      <c r="A59" s="700"/>
      <c r="B59" s="701"/>
      <c r="C59" s="702" t="s">
        <v>787</v>
      </c>
      <c r="D59" s="799"/>
      <c r="E59" s="800"/>
      <c r="F59" s="800"/>
      <c r="G59" s="799" t="s">
        <v>775</v>
      </c>
      <c r="H59" s="798"/>
      <c r="I59" s="706"/>
      <c r="K59" s="680"/>
    </row>
    <row r="60" spans="1:11" ht="16.5" customHeight="1">
      <c r="A60" s="700"/>
      <c r="B60" s="701"/>
      <c r="C60" s="702" t="s">
        <v>776</v>
      </c>
      <c r="D60" s="801"/>
      <c r="E60" s="800"/>
      <c r="F60" s="800"/>
      <c r="G60" s="802"/>
      <c r="H60" s="798"/>
      <c r="I60" s="706"/>
      <c r="K60" s="680"/>
    </row>
    <row r="61" spans="1:11" ht="9.75" customHeight="1" thickBot="1">
      <c r="A61" s="803"/>
      <c r="B61" s="804"/>
      <c r="C61" s="839"/>
      <c r="D61" s="838"/>
      <c r="E61" s="837"/>
      <c r="F61" s="837"/>
      <c r="G61" s="837"/>
      <c r="H61" s="837"/>
      <c r="I61" s="808"/>
      <c r="K61" s="680"/>
    </row>
    <row r="62" spans="1:11" ht="16.5" thickTop="1">
      <c r="B62" s="809"/>
      <c r="C62" s="810"/>
      <c r="D62" s="836"/>
      <c r="E62" s="811"/>
      <c r="F62" s="811"/>
      <c r="G62" s="811"/>
      <c r="H62" s="811"/>
      <c r="I62" s="680"/>
      <c r="J62" s="680"/>
      <c r="K62" s="680"/>
    </row>
    <row r="63" spans="1:11" ht="15.75">
      <c r="D63" s="836"/>
      <c r="E63" s="835"/>
      <c r="F63" s="835"/>
      <c r="G63" s="835"/>
      <c r="H63" s="835"/>
    </row>
    <row r="64" spans="1:11" ht="30" customHeight="1">
      <c r="C64" s="814" t="s">
        <v>733</v>
      </c>
      <c r="D64" s="1144" t="str">
        <f>IF(COUNTA(D10:G10,D12:G29,D31:G34,D36:G38,D40:G42,D44:G46,D48:G48,D51:G53)/144*100=100,"OK - Table 3B is fully completed","WARNING - Table 3B is not fully completed, please fill in figure, L, M or 0")</f>
        <v>OK - Table 3B is fully completed</v>
      </c>
      <c r="E64" s="1144"/>
      <c r="F64" s="1144"/>
      <c r="G64" s="1144"/>
      <c r="H64" s="815"/>
      <c r="I64" s="816"/>
      <c r="J64" s="817"/>
    </row>
    <row r="65" spans="3:10">
      <c r="C65" s="819" t="s">
        <v>777</v>
      </c>
      <c r="D65" s="685"/>
      <c r="E65" s="685"/>
      <c r="F65" s="685"/>
      <c r="G65" s="685"/>
      <c r="H65" s="685"/>
      <c r="I65" s="820"/>
      <c r="J65" s="817"/>
    </row>
    <row r="66" spans="3:10" ht="15.75">
      <c r="C66" s="821" t="s">
        <v>53</v>
      </c>
      <c r="D66" s="822">
        <f>IF(D48="M",0,D48)-IF(D10="M",0,D10)-IF(D12="M",0,D12)-IF(D31="M",0,D31)-IF(D44="M",0,D44)</f>
        <v>0</v>
      </c>
      <c r="E66" s="822">
        <f>IF(E48="M",0,E48)-IF(E10="M",0,E10)-IF(E12="M",0,E12)-IF(E31="M",0,E31)-IF(E44="M",0,E44)</f>
        <v>0</v>
      </c>
      <c r="F66" s="822">
        <f>IF(F48="M",0,F48)-IF(F10="M",0,F10)-IF(F12="M",0,F12)-IF(F31="M",0,F31)-IF(F44="M",0,F44)</f>
        <v>0</v>
      </c>
      <c r="G66" s="822">
        <f>IF(G48="M",0,G48)-IF(G10="M",0,G10)-IF(G12="M",0,G12)-IF(G31="M",0,G31)-IF(G44="M",0,G44)</f>
        <v>0</v>
      </c>
      <c r="H66" s="823"/>
      <c r="I66" s="820"/>
      <c r="J66" s="817"/>
    </row>
    <row r="67" spans="3:10" ht="15.75">
      <c r="C67" s="821" t="s">
        <v>301</v>
      </c>
      <c r="D67" s="822">
        <f>IF(D12="M",0,D12)-IF(D13="M",0,D13)-IF(D14="M",0,D14)-IF(D15="M",0,D15)-IF(D22="M",0,D22)-IF(D27="M",0,D27)-IF(D28="M",0,D28)-IF(D29="M",0,D29)</f>
        <v>0</v>
      </c>
      <c r="E67" s="822">
        <f>IF(E12="M",0,E12)-IF(E13="M",0,E13)-IF(E14="M",0,E14)-IF(E15="M",0,E15)-IF(E22="M",0,E22)-IF(E27="M",0,E27)-IF(E28="M",0,E28)-IF(E29="M",0,E29)</f>
        <v>0</v>
      </c>
      <c r="F67" s="822">
        <f>IF(F12="M",0,F12)-IF(F13="M",0,F13)-IF(F14="M",0,F14)-IF(F15="M",0,F15)-IF(F22="M",0,F22)-IF(F27="M",0,F27)-IF(F28="M",0,F28)-IF(F29="M",0,F29)</f>
        <v>0</v>
      </c>
      <c r="G67" s="822">
        <f>IF(G12="M",0,G12)-IF(G13="M",0,G13)-IF(G14="M",0,G14)-IF(G15="M",0,G15)-IF(G22="M",0,G22)-IF(G27="M",0,G27)-IF(G28="M",0,G28)-IF(G29="M",0,G29)</f>
        <v>0</v>
      </c>
      <c r="H67" s="823"/>
      <c r="I67" s="820"/>
      <c r="J67" s="817"/>
    </row>
    <row r="68" spans="3:10" ht="15.75">
      <c r="C68" s="824" t="s">
        <v>54</v>
      </c>
      <c r="D68" s="822">
        <f>IF(D15="M",0,D15)-IF(D18="M",0,D18)-IF(D19="M",0,D19)</f>
        <v>0</v>
      </c>
      <c r="E68" s="822">
        <f>IF(E15="M",0,E15)-IF(E18="M",0,E18)-IF(E19="M",0,E19)</f>
        <v>0</v>
      </c>
      <c r="F68" s="822">
        <f>IF(F15="M",0,F15)-IF(F18="M",0,F18)-IF(F19="M",0,F19)</f>
        <v>0</v>
      </c>
      <c r="G68" s="822">
        <f>IF(G15="M",0,G15)-IF(G18="M",0,G18)-IF(G19="M",0,G19)</f>
        <v>0</v>
      </c>
      <c r="H68" s="823"/>
      <c r="I68" s="820"/>
      <c r="J68" s="817"/>
    </row>
    <row r="69" spans="3:10" ht="15.75">
      <c r="C69" s="821" t="s">
        <v>55</v>
      </c>
      <c r="D69" s="822">
        <f>IF(D15="M",0,D15)-IF(D16="M",0,D16)-IF(D17="M",0,D17)</f>
        <v>0</v>
      </c>
      <c r="E69" s="822">
        <f>IF(E15="M",0,E15)-IF(E16="M",0,E16)-IF(E17="M",0,E17)</f>
        <v>0</v>
      </c>
      <c r="F69" s="822">
        <f>IF(F15="M",0,F15)-IF(F16="M",0,F16)-IF(F17="M",0,F17)</f>
        <v>0</v>
      </c>
      <c r="G69" s="822">
        <f>IF(G15="M",0,G15)-IF(G16="M",0,G16)-IF(G17="M",0,G17)</f>
        <v>0</v>
      </c>
      <c r="H69" s="823"/>
      <c r="I69" s="820"/>
      <c r="J69" s="817"/>
    </row>
    <row r="70" spans="3:10" ht="15.75">
      <c r="C70" s="821" t="s">
        <v>56</v>
      </c>
      <c r="D70" s="822">
        <f>IF(D19="M",0,D19)-IF(D20="M",0,D20)-IF(D21="M",0,D21)</f>
        <v>0</v>
      </c>
      <c r="E70" s="822">
        <f>IF(E19="M",0,E19)-IF(E20="M",0,E20)-IF(E21="M",0,E21)</f>
        <v>0</v>
      </c>
      <c r="F70" s="822">
        <f>IF(F19="M",0,F19)-IF(F20="M",0,F20)-IF(F21="M",0,F21)</f>
        <v>0</v>
      </c>
      <c r="G70" s="822">
        <f>IF(G19="M",0,G19)-IF(G20="M",0,G20)-IF(G21="M",0,G21)</f>
        <v>0</v>
      </c>
      <c r="H70" s="823"/>
      <c r="I70" s="820"/>
      <c r="J70" s="817"/>
    </row>
    <row r="71" spans="3:10" ht="15.75">
      <c r="C71" s="821" t="s">
        <v>57</v>
      </c>
      <c r="D71" s="822">
        <f>IF(D22="M",0,D22)-IF(D23="M",0,D23)-IF(D24="M",0,D24)</f>
        <v>0</v>
      </c>
      <c r="E71" s="822">
        <f>IF(E22="M",0,E22)-IF(E23="M",0,E23)-IF(E24="M",0,E24)</f>
        <v>0</v>
      </c>
      <c r="F71" s="822">
        <f>IF(F22="M",0,F22)-IF(F23="M",0,F23)-IF(F24="M",0,F24)</f>
        <v>0</v>
      </c>
      <c r="G71" s="822">
        <f>IF(G22="M",0,G22)-IF(G23="M",0,G23)-IF(G24="M",0,G24)</f>
        <v>0</v>
      </c>
      <c r="H71" s="823"/>
      <c r="I71" s="820"/>
      <c r="J71" s="817"/>
    </row>
    <row r="72" spans="3:10" ht="15.75">
      <c r="C72" s="821" t="s">
        <v>58</v>
      </c>
      <c r="D72" s="822">
        <f>IF(D24="M",0,D24)-IF(D25="M",0,D25)-IF(D26="M",0,D26)</f>
        <v>0</v>
      </c>
      <c r="E72" s="822">
        <f>IF(E24="M",0,E24)-IF(E25="M",0,E25)-IF(E26="M",0,E26)</f>
        <v>0</v>
      </c>
      <c r="F72" s="822">
        <f>IF(F24="M",0,F24)-IF(F25="M",0,F25)-IF(F26="M",0,F26)</f>
        <v>0</v>
      </c>
      <c r="G72" s="822">
        <f>IF(G24="M",0,G24)-IF(G25="M",0,G25)-IF(G26="M",0,G26)</f>
        <v>0</v>
      </c>
      <c r="H72" s="823"/>
      <c r="I72" s="820"/>
      <c r="J72" s="817"/>
    </row>
    <row r="73" spans="3:10" ht="23.25">
      <c r="C73" s="821" t="s">
        <v>308</v>
      </c>
      <c r="D73" s="822">
        <f>IF(D31="M",0,D31)-IF(D32="M",0,D32)-IF(D33="M",0,D33)-IF(D34="M",0,D34)-IF(D36="M",0,D36)-IF(D37="M",0,D37)-IF(D38="M",0,D38)-IF(D40="M",0,D40)-IF(D41="M",0,D41)-IF(D42="M",0,D42)</f>
        <v>0</v>
      </c>
      <c r="E73" s="822">
        <f>IF(E31="M",0,E31)-IF(E32="M",0,E32)-IF(E33="M",0,E33)-IF(E34="M",0,E34)-IF(E36="M",0,E36)-IF(E37="M",0,E37)-IF(E38="M",0,E38)-IF(E40="M",0,E40)-IF(E41="M",0,E41)-IF(E42="M",0,E42)</f>
        <v>0</v>
      </c>
      <c r="F73" s="822">
        <f>IF(F31="M",0,F31)-IF(F32="M",0,F32)-IF(F33="M",0,F33)-IF(F34="M",0,F34)-IF(F36="M",0,F36)-IF(F37="M",0,F37)-IF(F38="M",0,F38)-IF(F40="M",0,F40)-IF(F41="M",0,F41)-IF(F42="M",0,F42)</f>
        <v>0</v>
      </c>
      <c r="G73" s="822">
        <f>IF(G31="M",0,G31)-IF(G32="M",0,G32)-IF(G33="M",0,G33)-IF(G34="M",0,G34)-IF(G36="M",0,G36)-IF(G37="M",0,G37)-IF(G38="M",0,G38)-IF(G40="M",0,G40)-IF(G41="M",0,G41)-IF(G42="M",0,G42)</f>
        <v>0</v>
      </c>
      <c r="H73" s="823"/>
      <c r="I73" s="820"/>
      <c r="J73" s="817"/>
    </row>
    <row r="74" spans="3:10" ht="15.75">
      <c r="C74" s="821" t="s">
        <v>59</v>
      </c>
      <c r="D74" s="822">
        <f>IF(D44="M",0,D44)-IF(D45="M",0,D45)-IF(D46="M",0,D46)</f>
        <v>0</v>
      </c>
      <c r="E74" s="822">
        <f>IF(E44="M",0,E44)-IF(E45="M",0,E45)-IF(E46="M",0,E46)</f>
        <v>0</v>
      </c>
      <c r="F74" s="822">
        <f>IF(F44="M",0,F44)-IF(F45="M",0,F45)-IF(F46="M",0,F46)</f>
        <v>0</v>
      </c>
      <c r="G74" s="822">
        <f>IF(G44="M",0,G44)-IF(G45="M",0,G45)-IF(G46="M",0,G46)</f>
        <v>0</v>
      </c>
      <c r="H74" s="685"/>
      <c r="I74" s="820"/>
    </row>
    <row r="75" spans="3:10" ht="15.75">
      <c r="C75" s="821" t="s">
        <v>28</v>
      </c>
      <c r="D75" s="822">
        <f>IF(D51="M",0,D51)-IF(D52="M",0,D52)+IF(D53="M",0,D53)</f>
        <v>0</v>
      </c>
      <c r="E75" s="822">
        <f>IF(E51="M",0,E51)-IF(E52="M",0,E52)+IF(E53="M",0,E53)</f>
        <v>0</v>
      </c>
      <c r="F75" s="822">
        <f>IF(F51="M",0,F51)-IF(F52="M",0,F52)+IF(F53="M",0,F53)</f>
        <v>0</v>
      </c>
      <c r="G75" s="822">
        <f>IF(G51="M",0,G51)-IF(G52="M",0,G52)+IF(G53="M",0,G53)</f>
        <v>0</v>
      </c>
      <c r="H75" s="685"/>
      <c r="I75" s="820"/>
    </row>
    <row r="76" spans="3:10" ht="15.75">
      <c r="C76" s="825" t="s">
        <v>778</v>
      </c>
      <c r="D76" s="826"/>
      <c r="E76" s="826"/>
      <c r="F76" s="826"/>
      <c r="G76" s="826"/>
      <c r="H76" s="685"/>
      <c r="I76" s="820"/>
    </row>
    <row r="77" spans="3:10" ht="15.75">
      <c r="C77" s="827" t="s">
        <v>60</v>
      </c>
      <c r="D77" s="828">
        <f>IF('Table 1'!E11="M",0,'Table 1'!E11)+IF(D10="M",0,D10)</f>
        <v>0</v>
      </c>
      <c r="E77" s="828">
        <f>IF('Table 1'!F11="M",0,'Table 1'!F11)+IF(E10="M",0,E10)</f>
        <v>0</v>
      </c>
      <c r="F77" s="828">
        <f>IF('Table 1'!G11="M",0,'Table 1'!G11)+IF(F10="M",0,F10)</f>
        <v>0</v>
      </c>
      <c r="G77" s="828">
        <f>IF('Table 1'!H11="M",0,'Table 1'!H11)+IF(G10="M",0,G10)</f>
        <v>0</v>
      </c>
      <c r="H77" s="829"/>
      <c r="I77" s="830"/>
    </row>
  </sheetData>
  <sheetProtection formatColumns="0" formatRows="0" insertHyperlinks="0"/>
  <mergeCells count="2">
    <mergeCell ref="E6:F6"/>
    <mergeCell ref="D64:G64"/>
  </mergeCells>
  <conditionalFormatting sqref="D64:G64">
    <cfRule type="expression" dxfId="8" priority="1" stopIfTrue="1">
      <formula>COUNTA(D10:G10,D12:G29,D31:G34,D36:G38,D40:G42,D44:G46,D48:G48,D51:G53)/144*100&lt;&gt;100</formula>
    </cfRule>
  </conditionalFormatting>
  <hyperlinks>
    <hyperlink ref="L2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56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4">
    <tabColor rgb="FF00FF00"/>
    <pageSetUpPr fitToPage="1"/>
  </sheetPr>
  <dimension ref="A1:P77"/>
  <sheetViews>
    <sheetView showGridLines="0" defaultGridColor="0" topLeftCell="B1" colorId="22" zoomScale="80" zoomScaleNormal="80" zoomScaleSheetLayoutView="80" workbookViewId="0">
      <pane xSplit="2" ySplit="9" topLeftCell="D61" activePane="bottomRight" state="frozen"/>
      <selection activeCell="B1" sqref="B1"/>
      <selection pane="topRight" activeCell="D1" sqref="D1"/>
      <selection pane="bottomLeft" activeCell="B10" sqref="B10"/>
      <selection pane="bottomRight" activeCell="G13" sqref="D13:G13"/>
    </sheetView>
  </sheetViews>
  <sheetFormatPr defaultColWidth="9.77734375" defaultRowHeight="15"/>
  <cols>
    <col min="1" max="1" width="12.44140625" style="30" hidden="1" customWidth="1"/>
    <col min="2" max="2" width="3.88671875" style="20" customWidth="1"/>
    <col min="3" max="3" width="68" style="25" customWidth="1"/>
    <col min="4" max="7" width="13.33203125" style="10" customWidth="1"/>
    <col min="8" max="8" width="11.33203125" style="10" customWidth="1"/>
    <col min="9" max="9" width="5.33203125" style="10" customWidth="1"/>
    <col min="10" max="10" width="1" style="10" customWidth="1"/>
    <col min="11" max="11" width="0.5546875" style="10" customWidth="1"/>
    <col min="12" max="12" width="9.77734375" style="10"/>
    <col min="13" max="13" width="8.21875" style="10" customWidth="1"/>
    <col min="14" max="14" width="13.109375" style="10" customWidth="1"/>
    <col min="15" max="15" width="9.33203125" style="10" customWidth="1"/>
    <col min="16" max="16384" width="9.77734375" style="10"/>
  </cols>
  <sheetData>
    <row r="1" spans="1:16" ht="9.75" customHeight="1">
      <c r="A1" s="24"/>
      <c r="B1" s="24"/>
      <c r="C1" s="420"/>
      <c r="D1" s="238"/>
      <c r="E1" s="387"/>
      <c r="F1" s="387"/>
      <c r="G1" s="387"/>
      <c r="H1" s="26"/>
      <c r="I1" s="26"/>
      <c r="K1" s="13"/>
      <c r="L1" s="262" t="s">
        <v>272</v>
      </c>
      <c r="M1" s="262">
        <v>3</v>
      </c>
      <c r="N1" s="262">
        <v>4</v>
      </c>
      <c r="O1" s="262">
        <v>5</v>
      </c>
      <c r="P1" s="262">
        <v>6</v>
      </c>
    </row>
    <row r="2" spans="1:16" ht="18">
      <c r="B2" s="30"/>
      <c r="C2" s="338" t="s">
        <v>712</v>
      </c>
      <c r="D2" s="266"/>
      <c r="E2" s="328"/>
      <c r="F2" s="328"/>
      <c r="G2" s="328"/>
      <c r="K2" s="13"/>
    </row>
    <row r="3" spans="1:16" ht="18">
      <c r="B3" s="30"/>
      <c r="C3" s="338"/>
      <c r="D3" s="266"/>
      <c r="E3" s="328"/>
      <c r="F3" s="328"/>
      <c r="G3" s="328"/>
      <c r="K3" s="13"/>
    </row>
    <row r="4" spans="1:16" ht="16.5" thickBot="1">
      <c r="B4" s="30"/>
      <c r="C4" s="388"/>
      <c r="D4" s="411"/>
      <c r="E4" s="328"/>
      <c r="F4" s="328"/>
      <c r="G4" s="328"/>
      <c r="K4" s="13"/>
      <c r="L4" s="1118" t="s">
        <v>900</v>
      </c>
    </row>
    <row r="5" spans="1:16" ht="16.5" thickTop="1">
      <c r="A5" s="176"/>
      <c r="B5" s="186"/>
      <c r="C5" s="342"/>
      <c r="D5" s="343"/>
      <c r="E5" s="343"/>
      <c r="F5" s="343"/>
      <c r="G5" s="344"/>
      <c r="H5" s="40"/>
      <c r="I5" s="41"/>
      <c r="K5" s="13"/>
    </row>
    <row r="6" spans="1:16" ht="15.75">
      <c r="A6" s="170"/>
      <c r="B6" s="169"/>
      <c r="C6" s="267" t="str">
        <f>'Titulní stránka'!E13</f>
        <v>Členská země: Česká republika</v>
      </c>
      <c r="D6" s="345"/>
      <c r="E6" s="1141" t="s">
        <v>554</v>
      </c>
      <c r="F6" s="1141"/>
      <c r="G6" s="412"/>
      <c r="H6" s="43"/>
      <c r="I6" s="51"/>
    </row>
    <row r="7" spans="1:16" ht="15.75">
      <c r="A7" s="277"/>
      <c r="B7" s="377"/>
      <c r="C7" s="22" t="s">
        <v>555</v>
      </c>
      <c r="D7" s="347">
        <f>'Tabulka 1'!E5</f>
        <v>2021</v>
      </c>
      <c r="E7" s="347">
        <f>'Tabulka 1'!F5</f>
        <v>2022</v>
      </c>
      <c r="F7" s="347">
        <f>'Tabulka 1'!G5</f>
        <v>2023</v>
      </c>
      <c r="G7" s="347">
        <f>'Tabulka 1'!H5</f>
        <v>2024</v>
      </c>
      <c r="H7" s="45"/>
      <c r="I7" s="51"/>
    </row>
    <row r="8" spans="1:16" ht="15.75">
      <c r="A8" s="277"/>
      <c r="B8" s="333"/>
      <c r="C8" s="281" t="str">
        <f>'Titulní stránka'!E14</f>
        <v>Datum: 31/03/2024</v>
      </c>
      <c r="D8" s="421"/>
      <c r="E8" s="421"/>
      <c r="F8" s="421"/>
      <c r="G8" s="422"/>
      <c r="H8" s="57"/>
      <c r="I8" s="51"/>
    </row>
    <row r="9" spans="1:16" ht="10.5" customHeight="1" thickBot="1">
      <c r="A9" s="277"/>
      <c r="B9" s="334"/>
      <c r="C9" s="337"/>
      <c r="D9" s="32"/>
      <c r="E9" s="32"/>
      <c r="F9" s="32"/>
      <c r="G9" s="74"/>
      <c r="H9" s="66"/>
      <c r="I9" s="51"/>
    </row>
    <row r="10" spans="1:16" ht="17.25" thickTop="1" thickBot="1">
      <c r="A10" s="335" t="s">
        <v>199</v>
      </c>
      <c r="B10" s="472"/>
      <c r="C10" s="363" t="s">
        <v>659</v>
      </c>
      <c r="D10" s="95">
        <v>-55464</v>
      </c>
      <c r="E10" s="95">
        <v>-65059</v>
      </c>
      <c r="F10" s="95">
        <v>-64356</v>
      </c>
      <c r="G10" s="96">
        <v>-55251</v>
      </c>
      <c r="H10" s="4"/>
      <c r="I10" s="51"/>
    </row>
    <row r="11" spans="1:16" ht="6" customHeight="1" thickTop="1">
      <c r="A11" s="335"/>
      <c r="B11" s="169"/>
      <c r="C11" s="396"/>
      <c r="D11" s="158"/>
      <c r="E11" s="158"/>
      <c r="F11" s="158"/>
      <c r="G11" s="159"/>
      <c r="H11" s="7"/>
      <c r="I11" s="51"/>
    </row>
    <row r="12" spans="1:16" s="18" customFormat="1" ht="16.5" customHeight="1">
      <c r="A12" s="335" t="s">
        <v>200</v>
      </c>
      <c r="B12" s="472"/>
      <c r="C12" s="397" t="s">
        <v>649</v>
      </c>
      <c r="D12" s="254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64767</v>
      </c>
      <c r="E12" s="254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72801</v>
      </c>
      <c r="F12" s="254">
        <f t="shared" si="0"/>
        <v>75304</v>
      </c>
      <c r="G12" s="254">
        <f t="shared" si="0"/>
        <v>56973</v>
      </c>
      <c r="H12" s="112"/>
      <c r="I12" s="67"/>
    </row>
    <row r="13" spans="1:16" s="18" customFormat="1" ht="16.5" customHeight="1">
      <c r="A13" s="335" t="s">
        <v>201</v>
      </c>
      <c r="B13" s="472"/>
      <c r="C13" s="398" t="s">
        <v>621</v>
      </c>
      <c r="D13" s="113">
        <v>51337</v>
      </c>
      <c r="E13" s="113">
        <v>47304</v>
      </c>
      <c r="F13" s="113">
        <v>79600</v>
      </c>
      <c r="G13" s="113">
        <v>54142</v>
      </c>
      <c r="H13" s="112"/>
      <c r="I13" s="67"/>
    </row>
    <row r="14" spans="1:16" s="18" customFormat="1" ht="16.5" customHeight="1">
      <c r="A14" s="335" t="s">
        <v>202</v>
      </c>
      <c r="B14" s="472"/>
      <c r="C14" s="398" t="s">
        <v>622</v>
      </c>
      <c r="D14" s="113">
        <v>1379</v>
      </c>
      <c r="E14" s="113">
        <v>46</v>
      </c>
      <c r="F14" s="113">
        <v>2312</v>
      </c>
      <c r="G14" s="113">
        <v>2200</v>
      </c>
      <c r="H14" s="112"/>
      <c r="I14" s="67"/>
    </row>
    <row r="15" spans="1:16" s="18" customFormat="1" ht="16.5" customHeight="1">
      <c r="A15" s="335" t="s">
        <v>203</v>
      </c>
      <c r="B15" s="472"/>
      <c r="C15" s="398" t="s">
        <v>623</v>
      </c>
      <c r="D15" s="113">
        <v>-240</v>
      </c>
      <c r="E15" s="113">
        <v>650</v>
      </c>
      <c r="F15" s="113">
        <v>-685</v>
      </c>
      <c r="G15" s="113">
        <v>-21</v>
      </c>
      <c r="H15" s="112"/>
      <c r="I15" s="67"/>
    </row>
    <row r="16" spans="1:16" s="18" customFormat="1" ht="16.5" customHeight="1">
      <c r="A16" s="335" t="s">
        <v>204</v>
      </c>
      <c r="B16" s="472"/>
      <c r="C16" s="399" t="s">
        <v>625</v>
      </c>
      <c r="D16" s="114">
        <v>963</v>
      </c>
      <c r="E16" s="115">
        <v>2689</v>
      </c>
      <c r="F16" s="115">
        <v>1756</v>
      </c>
      <c r="G16" s="116">
        <v>1828</v>
      </c>
      <c r="H16" s="112"/>
      <c r="I16" s="67"/>
    </row>
    <row r="17" spans="1:9" s="18" customFormat="1" ht="16.5" customHeight="1">
      <c r="A17" s="335" t="s">
        <v>205</v>
      </c>
      <c r="B17" s="472"/>
      <c r="C17" s="399" t="s">
        <v>624</v>
      </c>
      <c r="D17" s="117">
        <v>-1203</v>
      </c>
      <c r="E17" s="118">
        <v>-2039</v>
      </c>
      <c r="F17" s="118">
        <v>-2441</v>
      </c>
      <c r="G17" s="119">
        <v>-1849</v>
      </c>
      <c r="H17" s="112"/>
      <c r="I17" s="67"/>
    </row>
    <row r="18" spans="1:9" s="18" customFormat="1" ht="16.5" customHeight="1">
      <c r="A18" s="335" t="s">
        <v>206</v>
      </c>
      <c r="B18" s="472"/>
      <c r="C18" s="400" t="s">
        <v>628</v>
      </c>
      <c r="D18" s="113">
        <v>45</v>
      </c>
      <c r="E18" s="113">
        <v>-19</v>
      </c>
      <c r="F18" s="113">
        <v>141</v>
      </c>
      <c r="G18" s="113">
        <v>4</v>
      </c>
      <c r="H18" s="112"/>
      <c r="I18" s="67"/>
    </row>
    <row r="19" spans="1:9" s="18" customFormat="1" ht="16.5" customHeight="1">
      <c r="A19" s="335" t="s">
        <v>207</v>
      </c>
      <c r="B19" s="472"/>
      <c r="C19" s="400" t="s">
        <v>629</v>
      </c>
      <c r="D19" s="113">
        <v>-285</v>
      </c>
      <c r="E19" s="113">
        <v>669</v>
      </c>
      <c r="F19" s="113">
        <v>-826</v>
      </c>
      <c r="G19" s="113">
        <v>-25</v>
      </c>
      <c r="H19" s="112"/>
      <c r="I19" s="67"/>
    </row>
    <row r="20" spans="1:9" s="18" customFormat="1" ht="16.5" customHeight="1">
      <c r="A20" s="335" t="s">
        <v>208</v>
      </c>
      <c r="B20" s="472"/>
      <c r="C20" s="401" t="s">
        <v>626</v>
      </c>
      <c r="D20" s="120">
        <v>958</v>
      </c>
      <c r="E20" s="121">
        <v>2688</v>
      </c>
      <c r="F20" s="121">
        <v>1753</v>
      </c>
      <c r="G20" s="122">
        <v>1818</v>
      </c>
      <c r="H20" s="112"/>
      <c r="I20" s="67"/>
    </row>
    <row r="21" spans="1:9" s="18" customFormat="1" ht="16.5" customHeight="1">
      <c r="A21" s="335" t="s">
        <v>209</v>
      </c>
      <c r="B21" s="472"/>
      <c r="C21" s="401" t="s">
        <v>627</v>
      </c>
      <c r="D21" s="123">
        <v>-1243</v>
      </c>
      <c r="E21" s="124">
        <v>-2019</v>
      </c>
      <c r="F21" s="124">
        <v>-2579</v>
      </c>
      <c r="G21" s="125">
        <v>-1843</v>
      </c>
      <c r="H21" s="112"/>
      <c r="I21" s="67"/>
    </row>
    <row r="22" spans="1:9" s="18" customFormat="1" ht="16.5" customHeight="1">
      <c r="A22" s="335" t="s">
        <v>210</v>
      </c>
      <c r="B22" s="472"/>
      <c r="C22" s="398" t="s">
        <v>630</v>
      </c>
      <c r="D22" s="113">
        <v>611</v>
      </c>
      <c r="E22" s="113">
        <v>1358</v>
      </c>
      <c r="F22" s="113">
        <v>2278</v>
      </c>
      <c r="G22" s="113">
        <v>5631</v>
      </c>
      <c r="H22" s="112"/>
      <c r="I22" s="67"/>
    </row>
    <row r="23" spans="1:9" s="18" customFormat="1" ht="16.5" customHeight="1">
      <c r="A23" s="335" t="s">
        <v>211</v>
      </c>
      <c r="B23" s="472"/>
      <c r="C23" s="400" t="s">
        <v>650</v>
      </c>
      <c r="D23" s="113">
        <v>49</v>
      </c>
      <c r="E23" s="113">
        <v>19</v>
      </c>
      <c r="F23" s="113">
        <v>32</v>
      </c>
      <c r="G23" s="113">
        <v>122</v>
      </c>
      <c r="H23" s="112"/>
      <c r="I23" s="67"/>
    </row>
    <row r="24" spans="1:9" s="18" customFormat="1" ht="16.5" customHeight="1">
      <c r="A24" s="335" t="s">
        <v>212</v>
      </c>
      <c r="B24" s="472"/>
      <c r="C24" s="400" t="s">
        <v>631</v>
      </c>
      <c r="D24" s="113">
        <v>562</v>
      </c>
      <c r="E24" s="113">
        <v>1339</v>
      </c>
      <c r="F24" s="113">
        <v>2246</v>
      </c>
      <c r="G24" s="113">
        <v>5509</v>
      </c>
      <c r="H24" s="112"/>
      <c r="I24" s="67"/>
    </row>
    <row r="25" spans="1:9" s="18" customFormat="1" ht="16.5" customHeight="1">
      <c r="A25" s="335" t="s">
        <v>213</v>
      </c>
      <c r="B25" s="472"/>
      <c r="C25" s="401" t="s">
        <v>626</v>
      </c>
      <c r="D25" s="126">
        <v>1036</v>
      </c>
      <c r="E25" s="127">
        <v>2114</v>
      </c>
      <c r="F25" s="127">
        <v>2567</v>
      </c>
      <c r="G25" s="128">
        <v>5699</v>
      </c>
      <c r="H25" s="112"/>
      <c r="I25" s="67"/>
    </row>
    <row r="26" spans="1:9" s="18" customFormat="1" ht="16.5" customHeight="1" thickBot="1">
      <c r="A26" s="335" t="s">
        <v>214</v>
      </c>
      <c r="B26" s="472"/>
      <c r="C26" s="401" t="s">
        <v>627</v>
      </c>
      <c r="D26" s="126">
        <v>-474</v>
      </c>
      <c r="E26" s="127">
        <v>-775</v>
      </c>
      <c r="F26" s="127">
        <v>-321</v>
      </c>
      <c r="G26" s="128">
        <v>-190</v>
      </c>
      <c r="H26" s="112"/>
      <c r="I26" s="67"/>
    </row>
    <row r="27" spans="1:9" s="18" customFormat="1" ht="16.5" customHeight="1">
      <c r="A27" s="391" t="s">
        <v>284</v>
      </c>
      <c r="B27" s="472"/>
      <c r="C27" s="398" t="s">
        <v>632</v>
      </c>
      <c r="D27" s="113">
        <v>-42</v>
      </c>
      <c r="E27" s="113">
        <v>-6</v>
      </c>
      <c r="F27" s="113">
        <v>294</v>
      </c>
      <c r="G27" s="113">
        <v>-5</v>
      </c>
      <c r="H27" s="112"/>
      <c r="I27" s="67"/>
    </row>
    <row r="28" spans="1:9" s="18" customFormat="1" ht="16.5" customHeight="1" thickBot="1">
      <c r="A28" s="392" t="s">
        <v>285</v>
      </c>
      <c r="B28" s="472"/>
      <c r="C28" s="398" t="s">
        <v>633</v>
      </c>
      <c r="D28" s="113">
        <v>11707</v>
      </c>
      <c r="E28" s="113">
        <v>23438</v>
      </c>
      <c r="F28" s="113">
        <v>-8508</v>
      </c>
      <c r="G28" s="113">
        <v>-4986</v>
      </c>
      <c r="H28" s="112"/>
      <c r="I28" s="67"/>
    </row>
    <row r="29" spans="1:9" s="18" customFormat="1" ht="16.5" customHeight="1">
      <c r="A29" s="335" t="s">
        <v>215</v>
      </c>
      <c r="B29" s="472"/>
      <c r="C29" s="398" t="s">
        <v>634</v>
      </c>
      <c r="D29" s="113">
        <v>15</v>
      </c>
      <c r="E29" s="113">
        <v>11</v>
      </c>
      <c r="F29" s="113">
        <v>13</v>
      </c>
      <c r="G29" s="113">
        <v>12</v>
      </c>
      <c r="H29" s="112"/>
      <c r="I29" s="67"/>
    </row>
    <row r="30" spans="1:9" s="18" customFormat="1" ht="16.5" customHeight="1">
      <c r="A30" s="335"/>
      <c r="B30" s="169"/>
      <c r="C30" s="402"/>
      <c r="D30" s="129"/>
      <c r="E30" s="130"/>
      <c r="F30" s="130"/>
      <c r="G30" s="131"/>
      <c r="H30" s="112"/>
      <c r="I30" s="67"/>
    </row>
    <row r="31" spans="1:9" s="18" customFormat="1" ht="16.5" customHeight="1">
      <c r="A31" s="335" t="s">
        <v>216</v>
      </c>
      <c r="B31" s="472"/>
      <c r="C31" s="403" t="s">
        <v>635</v>
      </c>
      <c r="D31" s="406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-13484</v>
      </c>
      <c r="E31" s="406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-9494</v>
      </c>
      <c r="F31" s="406">
        <f t="shared" si="1"/>
        <v>-13857</v>
      </c>
      <c r="G31" s="406">
        <f t="shared" si="1"/>
        <v>-11424</v>
      </c>
      <c r="H31" s="112"/>
      <c r="I31" s="67"/>
    </row>
    <row r="32" spans="1:9" s="18" customFormat="1" ht="16.5" customHeight="1" thickBot="1">
      <c r="A32" s="335" t="s">
        <v>217</v>
      </c>
      <c r="B32" s="472"/>
      <c r="C32" s="398" t="s">
        <v>636</v>
      </c>
      <c r="D32" s="113">
        <v>0</v>
      </c>
      <c r="E32" s="113">
        <v>0</v>
      </c>
      <c r="F32" s="113">
        <v>0</v>
      </c>
      <c r="G32" s="113">
        <v>0</v>
      </c>
      <c r="H32" s="112"/>
      <c r="I32" s="67"/>
    </row>
    <row r="33" spans="1:9" s="18" customFormat="1" ht="16.5" customHeight="1" thickBot="1">
      <c r="A33" s="317" t="s">
        <v>289</v>
      </c>
      <c r="B33" s="472"/>
      <c r="C33" s="398" t="s">
        <v>637</v>
      </c>
      <c r="D33" s="113">
        <v>-14477</v>
      </c>
      <c r="E33" s="113">
        <v>-9801</v>
      </c>
      <c r="F33" s="113">
        <v>-13606</v>
      </c>
      <c r="G33" s="113">
        <v>-11472</v>
      </c>
      <c r="H33" s="112"/>
      <c r="I33" s="67"/>
    </row>
    <row r="34" spans="1:9" s="18" customFormat="1" ht="16.5" customHeight="1">
      <c r="A34" s="335" t="s">
        <v>218</v>
      </c>
      <c r="B34" s="472"/>
      <c r="C34" s="398" t="s">
        <v>678</v>
      </c>
      <c r="D34" s="113">
        <v>0</v>
      </c>
      <c r="E34" s="113">
        <v>0</v>
      </c>
      <c r="F34" s="113">
        <v>0</v>
      </c>
      <c r="G34" s="113">
        <v>0</v>
      </c>
      <c r="H34" s="112"/>
      <c r="I34" s="67"/>
    </row>
    <row r="35" spans="1:9" s="18" customFormat="1" ht="16.5" customHeight="1">
      <c r="A35" s="335"/>
      <c r="B35" s="169"/>
      <c r="C35" s="404"/>
      <c r="D35" s="132"/>
      <c r="E35" s="133"/>
      <c r="F35" s="133"/>
      <c r="G35" s="134"/>
      <c r="H35" s="112"/>
      <c r="I35" s="67"/>
    </row>
    <row r="36" spans="1:9" s="18" customFormat="1" ht="16.5" customHeight="1">
      <c r="A36" s="335" t="s">
        <v>219</v>
      </c>
      <c r="B36" s="472"/>
      <c r="C36" s="398" t="s">
        <v>638</v>
      </c>
      <c r="D36" s="113">
        <v>0</v>
      </c>
      <c r="E36" s="113">
        <v>0</v>
      </c>
      <c r="F36" s="113">
        <v>0</v>
      </c>
      <c r="G36" s="113">
        <v>0</v>
      </c>
      <c r="H36" s="112"/>
      <c r="I36" s="67"/>
    </row>
    <row r="37" spans="1:9" s="18" customFormat="1" ht="16.5" customHeight="1">
      <c r="A37" s="335" t="s">
        <v>220</v>
      </c>
      <c r="B37" s="472"/>
      <c r="C37" s="398" t="s">
        <v>651</v>
      </c>
      <c r="D37" s="113">
        <v>229</v>
      </c>
      <c r="E37" s="113">
        <v>2</v>
      </c>
      <c r="F37" s="113">
        <v>144</v>
      </c>
      <c r="G37" s="113">
        <v>92</v>
      </c>
      <c r="H37" s="112"/>
      <c r="I37" s="67"/>
    </row>
    <row r="38" spans="1:9" s="232" customFormat="1" ht="16.5" customHeight="1">
      <c r="A38" s="335" t="s">
        <v>221</v>
      </c>
      <c r="B38" s="472"/>
      <c r="C38" s="405" t="s">
        <v>639</v>
      </c>
      <c r="D38" s="113">
        <v>0</v>
      </c>
      <c r="E38" s="113">
        <v>0</v>
      </c>
      <c r="F38" s="113">
        <v>0</v>
      </c>
      <c r="G38" s="113">
        <v>0</v>
      </c>
      <c r="H38" s="112"/>
      <c r="I38" s="67"/>
    </row>
    <row r="39" spans="1:9" s="18" customFormat="1" ht="16.5" customHeight="1">
      <c r="A39" s="335"/>
      <c r="B39" s="169"/>
      <c r="C39" s="404"/>
      <c r="D39" s="132"/>
      <c r="E39" s="133"/>
      <c r="F39" s="133"/>
      <c r="G39" s="134"/>
      <c r="H39" s="112"/>
      <c r="I39" s="67"/>
    </row>
    <row r="40" spans="1:9" s="18" customFormat="1" ht="16.5" customHeight="1">
      <c r="A40" s="335" t="s">
        <v>222</v>
      </c>
      <c r="B40" s="472"/>
      <c r="C40" s="398" t="s">
        <v>652</v>
      </c>
      <c r="D40" s="113">
        <v>764</v>
      </c>
      <c r="E40" s="113">
        <v>305</v>
      </c>
      <c r="F40" s="113">
        <v>-395</v>
      </c>
      <c r="G40" s="113">
        <v>-3</v>
      </c>
      <c r="H40" s="112"/>
      <c r="I40" s="67"/>
    </row>
    <row r="41" spans="1:9" s="18" customFormat="1" ht="16.5" customHeight="1">
      <c r="A41" s="335" t="s">
        <v>303</v>
      </c>
      <c r="B41" s="472"/>
      <c r="C41" s="398" t="s">
        <v>640</v>
      </c>
      <c r="D41" s="113">
        <v>0</v>
      </c>
      <c r="E41" s="113">
        <v>0</v>
      </c>
      <c r="F41" s="113">
        <v>0</v>
      </c>
      <c r="G41" s="113">
        <v>-41</v>
      </c>
      <c r="H41" s="112"/>
      <c r="I41" s="67"/>
    </row>
    <row r="42" spans="1:9" s="18" customFormat="1" ht="16.5" customHeight="1">
      <c r="A42" s="335" t="s">
        <v>223</v>
      </c>
      <c r="B42" s="472"/>
      <c r="C42" s="398" t="s">
        <v>641</v>
      </c>
      <c r="D42" s="113">
        <v>0</v>
      </c>
      <c r="E42" s="113">
        <v>0</v>
      </c>
      <c r="F42" s="113">
        <v>0</v>
      </c>
      <c r="G42" s="113">
        <v>0</v>
      </c>
      <c r="H42" s="112"/>
      <c r="I42" s="67"/>
    </row>
    <row r="43" spans="1:9" s="18" customFormat="1" ht="16.5" customHeight="1">
      <c r="A43" s="335"/>
      <c r="B43" s="169"/>
      <c r="C43" s="404"/>
      <c r="D43" s="132"/>
      <c r="E43" s="133"/>
      <c r="F43" s="133"/>
      <c r="G43" s="134"/>
      <c r="H43" s="112"/>
      <c r="I43" s="67"/>
    </row>
    <row r="44" spans="1:9" s="18" customFormat="1" ht="16.5" customHeight="1">
      <c r="A44" s="335" t="s">
        <v>224</v>
      </c>
      <c r="B44" s="472"/>
      <c r="C44" s="403" t="s">
        <v>12</v>
      </c>
      <c r="D44" s="113">
        <v>4066</v>
      </c>
      <c r="E44" s="113">
        <v>3872</v>
      </c>
      <c r="F44" s="113">
        <v>-644</v>
      </c>
      <c r="G44" s="113">
        <v>7067</v>
      </c>
      <c r="H44" s="112"/>
      <c r="I44" s="67"/>
    </row>
    <row r="45" spans="1:9" s="18" customFormat="1" ht="16.5" customHeight="1">
      <c r="A45" s="335" t="s">
        <v>225</v>
      </c>
      <c r="B45" s="472"/>
      <c r="C45" s="398" t="s">
        <v>642</v>
      </c>
      <c r="D45" s="113">
        <v>4066</v>
      </c>
      <c r="E45" s="113">
        <v>3872</v>
      </c>
      <c r="F45" s="113">
        <v>-644</v>
      </c>
      <c r="G45" s="113">
        <v>7067</v>
      </c>
      <c r="H45" s="112"/>
      <c r="I45" s="67"/>
    </row>
    <row r="46" spans="1:9" s="18" customFormat="1" ht="16.5" customHeight="1">
      <c r="A46" s="335" t="s">
        <v>226</v>
      </c>
      <c r="B46" s="472"/>
      <c r="C46" s="398" t="s">
        <v>643</v>
      </c>
      <c r="D46" s="113">
        <v>0</v>
      </c>
      <c r="E46" s="113">
        <v>0</v>
      </c>
      <c r="F46" s="113">
        <v>0</v>
      </c>
      <c r="G46" s="113">
        <v>0</v>
      </c>
      <c r="H46" s="112"/>
      <c r="I46" s="67"/>
    </row>
    <row r="47" spans="1:9" ht="12.75" customHeight="1" thickBot="1">
      <c r="A47" s="335"/>
      <c r="B47" s="169"/>
      <c r="C47" s="402"/>
      <c r="D47" s="135"/>
      <c r="E47" s="136"/>
      <c r="F47" s="136"/>
      <c r="G47" s="137"/>
      <c r="H47" s="138"/>
      <c r="I47" s="67"/>
    </row>
    <row r="48" spans="1:9" s="18" customFormat="1" ht="20.25" customHeight="1" thickTop="1" thickBot="1">
      <c r="A48" s="335" t="s">
        <v>227</v>
      </c>
      <c r="B48" s="472"/>
      <c r="C48" s="363" t="s">
        <v>660</v>
      </c>
      <c r="D48" s="98">
        <v>-115</v>
      </c>
      <c r="E48" s="98">
        <v>2120</v>
      </c>
      <c r="F48" s="98">
        <v>-3553</v>
      </c>
      <c r="G48" s="99">
        <v>-2635</v>
      </c>
      <c r="H48" s="6"/>
      <c r="I48" s="67"/>
    </row>
    <row r="49" spans="1:11" s="23" customFormat="1" ht="9" customHeight="1" thickTop="1" thickBot="1">
      <c r="A49" s="335"/>
      <c r="B49" s="169"/>
      <c r="C49" s="414"/>
      <c r="D49" s="100"/>
      <c r="E49" s="100"/>
      <c r="F49" s="100"/>
      <c r="G49" s="100"/>
      <c r="H49" s="8"/>
      <c r="I49" s="51"/>
    </row>
    <row r="50" spans="1:11" s="23" customFormat="1" ht="9" customHeight="1" thickTop="1" thickBot="1">
      <c r="A50" s="335"/>
      <c r="B50" s="169"/>
      <c r="C50" s="415"/>
      <c r="D50" s="101"/>
      <c r="E50" s="102"/>
      <c r="F50" s="102"/>
      <c r="G50" s="102"/>
      <c r="H50" s="9"/>
      <c r="I50" s="51"/>
    </row>
    <row r="51" spans="1:11" s="23" customFormat="1" ht="18.75" thickTop="1" thickBot="1">
      <c r="A51" s="335" t="s">
        <v>228</v>
      </c>
      <c r="B51" s="472"/>
      <c r="C51" s="363" t="s">
        <v>703</v>
      </c>
      <c r="D51" s="95">
        <v>-41262</v>
      </c>
      <c r="E51" s="95">
        <v>-49143</v>
      </c>
      <c r="F51" s="95">
        <v>-61754</v>
      </c>
      <c r="G51" s="96">
        <v>32648</v>
      </c>
      <c r="H51" s="4"/>
      <c r="I51" s="51"/>
    </row>
    <row r="52" spans="1:11" s="23" customFormat="1" ht="17.25" thickTop="1">
      <c r="A52" s="335" t="s">
        <v>229</v>
      </c>
      <c r="B52" s="472"/>
      <c r="C52" s="398" t="s">
        <v>661</v>
      </c>
      <c r="D52" s="113">
        <v>87003</v>
      </c>
      <c r="E52" s="113">
        <v>89123</v>
      </c>
      <c r="F52" s="113">
        <v>85570</v>
      </c>
      <c r="G52" s="113">
        <v>82935</v>
      </c>
      <c r="H52" s="112"/>
      <c r="I52" s="51"/>
    </row>
    <row r="53" spans="1:11" s="23" customFormat="1" ht="16.5">
      <c r="A53" s="335" t="s">
        <v>230</v>
      </c>
      <c r="B53" s="472"/>
      <c r="C53" s="416" t="s">
        <v>662</v>
      </c>
      <c r="D53" s="155">
        <v>128265</v>
      </c>
      <c r="E53" s="155">
        <v>138266</v>
      </c>
      <c r="F53" s="155">
        <v>147324</v>
      </c>
      <c r="G53" s="155">
        <v>50287</v>
      </c>
      <c r="H53" s="156"/>
      <c r="I53" s="51"/>
    </row>
    <row r="54" spans="1:11" s="23" customFormat="1" ht="9.75" customHeight="1" thickBot="1">
      <c r="A54" s="178"/>
      <c r="B54" s="169"/>
      <c r="C54" s="191"/>
      <c r="D54" s="5"/>
      <c r="E54" s="5"/>
      <c r="F54" s="5"/>
      <c r="G54" s="5"/>
      <c r="H54" s="75"/>
      <c r="I54" s="51"/>
    </row>
    <row r="55" spans="1:11" s="23" customFormat="1" ht="20.25" thickTop="1" thickBot="1">
      <c r="A55" s="178"/>
      <c r="B55" s="169"/>
      <c r="C55" s="413" t="s">
        <v>644</v>
      </c>
      <c r="D55" s="394"/>
      <c r="E55" s="394"/>
      <c r="F55" s="394"/>
      <c r="G55" s="394"/>
      <c r="H55" s="395"/>
      <c r="I55" s="51"/>
      <c r="K55" s="13"/>
    </row>
    <row r="56" spans="1:11" s="23" customFormat="1" ht="8.25" customHeight="1" thickTop="1">
      <c r="A56" s="178"/>
      <c r="B56" s="169"/>
      <c r="C56" s="194"/>
      <c r="D56" s="71"/>
      <c r="E56" s="72"/>
      <c r="F56" s="72"/>
      <c r="G56" s="72"/>
      <c r="H56" s="72"/>
      <c r="I56" s="51"/>
      <c r="K56" s="13"/>
    </row>
    <row r="57" spans="1:11" s="23" customFormat="1" ht="15.75">
      <c r="A57" s="178"/>
      <c r="B57" s="169"/>
      <c r="C57" s="195"/>
      <c r="D57" s="13"/>
      <c r="E57" s="20"/>
      <c r="F57" s="20"/>
      <c r="G57" s="13"/>
      <c r="H57" s="20"/>
      <c r="I57" s="51"/>
      <c r="K57" s="13"/>
    </row>
    <row r="58" spans="1:11" s="23" customFormat="1" ht="15.75">
      <c r="A58" s="170"/>
      <c r="B58" s="169"/>
      <c r="C58" s="269" t="s">
        <v>645</v>
      </c>
      <c r="D58" s="269"/>
      <c r="E58" s="263"/>
      <c r="F58" s="263"/>
      <c r="G58" s="269" t="s">
        <v>648</v>
      </c>
      <c r="H58" s="263"/>
      <c r="I58" s="51"/>
      <c r="K58" s="13"/>
    </row>
    <row r="59" spans="1:11" s="23" customFormat="1" ht="15.75">
      <c r="A59" s="170"/>
      <c r="B59" s="169"/>
      <c r="C59" s="267" t="s">
        <v>646</v>
      </c>
      <c r="D59" s="269"/>
      <c r="E59" s="263"/>
      <c r="F59" s="263"/>
      <c r="G59" s="269" t="s">
        <v>658</v>
      </c>
      <c r="H59" s="263"/>
      <c r="I59" s="51"/>
      <c r="K59" s="13"/>
    </row>
    <row r="60" spans="1:11" s="23" customFormat="1" ht="16.5" customHeight="1">
      <c r="A60" s="170"/>
      <c r="B60" s="169"/>
      <c r="C60" s="267" t="s">
        <v>647</v>
      </c>
      <c r="D60" s="174"/>
      <c r="E60" s="263"/>
      <c r="F60" s="263"/>
      <c r="G60" s="366"/>
      <c r="H60" s="263"/>
      <c r="I60" s="51"/>
      <c r="K60" s="13"/>
    </row>
    <row r="61" spans="1:11" ht="9.75" customHeight="1" thickBot="1">
      <c r="A61" s="196"/>
      <c r="B61" s="189"/>
      <c r="C61" s="418"/>
      <c r="D61" s="419"/>
      <c r="E61" s="417"/>
      <c r="F61" s="417"/>
      <c r="G61" s="417"/>
      <c r="H61" s="417"/>
      <c r="I61" s="53"/>
      <c r="K61" s="13"/>
    </row>
    <row r="62" spans="1:11" ht="16.5" thickTop="1">
      <c r="B62" s="253"/>
      <c r="C62" s="31"/>
      <c r="D62" s="79"/>
      <c r="E62" s="79"/>
      <c r="F62" s="79"/>
      <c r="G62" s="79"/>
      <c r="H62" s="79"/>
      <c r="I62" s="13"/>
      <c r="J62" s="13"/>
      <c r="K62" s="13"/>
    </row>
    <row r="63" spans="1:11">
      <c r="D63" s="82"/>
      <c r="E63" s="82"/>
      <c r="F63" s="82"/>
      <c r="G63" s="82"/>
      <c r="H63" s="82"/>
    </row>
    <row r="64" spans="1:11" s="23" customFormat="1" ht="30" customHeight="1">
      <c r="A64" s="30"/>
      <c r="B64" s="20"/>
      <c r="C64" s="374" t="s">
        <v>576</v>
      </c>
      <c r="D64" s="1142" t="str">
        <f>IF(COUNTA(D10:G10,D12:G29,D31:G34,D36:G38,D40:G42,D44:G46,D48:G48,D51:G53)/144*100=100,"OK - Tabulka 3D je zcela vyplněna","UPOZORNĚNÍ - Tabulka 3D není zcela vyplněna, doplňte hodnoty, L, M nebo 0")</f>
        <v>OK - Tabulka 3D je zcela vyplněna</v>
      </c>
      <c r="E64" s="1142"/>
      <c r="F64" s="1142"/>
      <c r="G64" s="1142"/>
      <c r="H64" s="367"/>
      <c r="I64" s="236"/>
      <c r="J64" s="29"/>
    </row>
    <row r="65" spans="1:10" s="23" customFormat="1">
      <c r="A65" s="30"/>
      <c r="B65" s="20"/>
      <c r="C65" s="237" t="s">
        <v>577</v>
      </c>
      <c r="D65" s="238"/>
      <c r="E65" s="238"/>
      <c r="F65" s="238"/>
      <c r="G65" s="238"/>
      <c r="H65" s="238"/>
      <c r="I65" s="239"/>
      <c r="J65" s="29"/>
    </row>
    <row r="66" spans="1:10" s="23" customFormat="1" ht="15.75">
      <c r="A66" s="30"/>
      <c r="B66" s="20"/>
      <c r="C66" s="368" t="s">
        <v>45</v>
      </c>
      <c r="D66" s="369">
        <f>IF(D48="M",0,D48)-IF(D10="M",0,D10)-IF(D12="M",0,D12)-IF(D31="M",0,D31)-IF(D44="M",0,D44)</f>
        <v>0</v>
      </c>
      <c r="E66" s="369">
        <f>IF(E48="M",0,E48)-IF(E10="M",0,E10)-IF(E12="M",0,E12)-IF(E31="M",0,E31)-IF(E44="M",0,E44)</f>
        <v>0</v>
      </c>
      <c r="F66" s="369">
        <f>IF(F48="M",0,F48)-IF(F10="M",0,F10)-IF(F12="M",0,F12)-IF(F31="M",0,F31)-IF(F44="M",0,F44)</f>
        <v>0</v>
      </c>
      <c r="G66" s="369">
        <f>IF(G48="M",0,G48)-IF(G10="M",0,G10)-IF(G12="M",0,G12)-IF(G31="M",0,G31)-IF(G44="M",0,G44)</f>
        <v>0</v>
      </c>
      <c r="H66" s="407"/>
      <c r="I66" s="239"/>
      <c r="J66" s="29"/>
    </row>
    <row r="67" spans="1:10" s="23" customFormat="1" ht="15.75">
      <c r="A67" s="30"/>
      <c r="B67" s="20"/>
      <c r="C67" s="368" t="s">
        <v>302</v>
      </c>
      <c r="D67" s="369">
        <f>IF(D12="M",0,D12)-IF(D13="M",0,D13)-IF(D14="M",0,D14)-IF(D15="M",0,D15)-IF(D22="M",0,D22)-IF(D27="M",0,D27)-IF(D28="M",0,D28)-IF(D29="M",0,D29)</f>
        <v>0</v>
      </c>
      <c r="E67" s="369">
        <f t="shared" ref="E67:G67" si="2">IF(E12="M",0,E12)-IF(E13="M",0,E13)-IF(E14="M",0,E14)-IF(E15="M",0,E15)-IF(E22="M",0,E22)-IF(E27="M",0,E27)-IF(E28="M",0,E28)-IF(E29="M",0,E29)</f>
        <v>0</v>
      </c>
      <c r="F67" s="369">
        <f t="shared" si="2"/>
        <v>0</v>
      </c>
      <c r="G67" s="369">
        <f t="shared" si="2"/>
        <v>0</v>
      </c>
      <c r="H67" s="407"/>
      <c r="I67" s="239"/>
      <c r="J67" s="29"/>
    </row>
    <row r="68" spans="1:10" s="23" customFormat="1" ht="15.75">
      <c r="A68" s="30"/>
      <c r="B68" s="20"/>
      <c r="C68" s="409" t="s">
        <v>46</v>
      </c>
      <c r="D68" s="369">
        <f>IF(D15="M",0,D15)-IF(D18="M",0,D18)-IF(D19="M",0,D19)</f>
        <v>0</v>
      </c>
      <c r="E68" s="369">
        <f>IF(E15="M",0,E15)-IF(E18="M",0,E18)-IF(E19="M",0,E19)</f>
        <v>0</v>
      </c>
      <c r="F68" s="369">
        <f>IF(F15="M",0,F15)-IF(F18="M",0,F18)-IF(F19="M",0,F19)</f>
        <v>0</v>
      </c>
      <c r="G68" s="369">
        <f>IF(G15="M",0,G15)-IF(G18="M",0,G18)-IF(G19="M",0,G19)</f>
        <v>0</v>
      </c>
      <c r="H68" s="407"/>
      <c r="I68" s="239"/>
      <c r="J68" s="29"/>
    </row>
    <row r="69" spans="1:10" s="23" customFormat="1" ht="15.75">
      <c r="A69" s="30"/>
      <c r="B69" s="20"/>
      <c r="C69" s="368" t="s">
        <v>47</v>
      </c>
      <c r="D69" s="369">
        <f>IF(D15="M",0,D15)-IF(D16="M",0,D16)-IF(D17="M",0,D17)</f>
        <v>0</v>
      </c>
      <c r="E69" s="369">
        <f>IF(E15="M",0,E15)-IF(E16="M",0,E16)-IF(E17="M",0,E17)</f>
        <v>0</v>
      </c>
      <c r="F69" s="369">
        <f>IF(F15="M",0,F15)-IF(F16="M",0,F16)-IF(F17="M",0,F17)</f>
        <v>0</v>
      </c>
      <c r="G69" s="369">
        <f>IF(G15="M",0,G15)-IF(G16="M",0,G16)-IF(G17="M",0,G17)</f>
        <v>0</v>
      </c>
      <c r="H69" s="407"/>
      <c r="I69" s="239"/>
      <c r="J69" s="29"/>
    </row>
    <row r="70" spans="1:10" s="23" customFormat="1" ht="15.75">
      <c r="A70" s="30"/>
      <c r="B70" s="20"/>
      <c r="C70" s="368" t="s">
        <v>48</v>
      </c>
      <c r="D70" s="369">
        <f>IF(D19="M",0,D19)-IF(D20="M",0,D20)-IF(D21="M",0,D21)</f>
        <v>0</v>
      </c>
      <c r="E70" s="369">
        <f>IF(E19="M",0,E19)-IF(E20="M",0,E20)-IF(E21="M",0,E21)</f>
        <v>0</v>
      </c>
      <c r="F70" s="369">
        <f>IF(F19="M",0,F19)-IF(F20="M",0,F20)-IF(F21="M",0,F21)</f>
        <v>0</v>
      </c>
      <c r="G70" s="369">
        <f>IF(G19="M",0,G19)-IF(G20="M",0,G20)-IF(G21="M",0,G21)</f>
        <v>0</v>
      </c>
      <c r="H70" s="407"/>
      <c r="I70" s="239"/>
      <c r="J70" s="29"/>
    </row>
    <row r="71" spans="1:10" s="23" customFormat="1" ht="15.75">
      <c r="A71" s="30"/>
      <c r="B71" s="20"/>
      <c r="C71" s="368" t="s">
        <v>49</v>
      </c>
      <c r="D71" s="369">
        <f>IF(D22="M",0,D22)-IF(D23="M",0,D23)-IF(D24="M",0,D24)</f>
        <v>0</v>
      </c>
      <c r="E71" s="369">
        <f>IF(E22="M",0,E22)-IF(E23="M",0,E23)-IF(E24="M",0,E24)</f>
        <v>0</v>
      </c>
      <c r="F71" s="369">
        <f>IF(F22="M",0,F22)-IF(F23="M",0,F23)-IF(F24="M",0,F24)</f>
        <v>0</v>
      </c>
      <c r="G71" s="369">
        <f>IF(G22="M",0,G22)-IF(G23="M",0,G23)-IF(G24="M",0,G24)</f>
        <v>0</v>
      </c>
      <c r="H71" s="407"/>
      <c r="I71" s="239"/>
      <c r="J71" s="29"/>
    </row>
    <row r="72" spans="1:10" s="23" customFormat="1" ht="15.75">
      <c r="A72" s="30"/>
      <c r="B72" s="20"/>
      <c r="C72" s="368" t="s">
        <v>50</v>
      </c>
      <c r="D72" s="369">
        <f>IF(D24="M",0,D24)-IF(D25="M",0,D25)-IF(D26="M",0,D26)</f>
        <v>0</v>
      </c>
      <c r="E72" s="369">
        <f>IF(E24="M",0,E24)-IF(E25="M",0,E25)-IF(E26="M",0,E26)</f>
        <v>0</v>
      </c>
      <c r="F72" s="369">
        <f>IF(F24="M",0,F24)-IF(F25="M",0,F25)-IF(F26="M",0,F26)</f>
        <v>0</v>
      </c>
      <c r="G72" s="369">
        <f>IF(G24="M",0,G24)-IF(G25="M",0,G25)-IF(G26="M",0,G26)</f>
        <v>0</v>
      </c>
      <c r="H72" s="407"/>
      <c r="I72" s="239"/>
      <c r="J72" s="29"/>
    </row>
    <row r="73" spans="1:10" s="23" customFormat="1" ht="23.25">
      <c r="A73" s="30"/>
      <c r="B73" s="20"/>
      <c r="C73" s="368" t="s">
        <v>307</v>
      </c>
      <c r="D73" s="369">
        <f>IF(D31="M",0,D31)-IF(D32="M",0,D32)-IF(D33="M",0,D33)-IF(D34="M",0,D34)-IF(D36="M",0,D36)-IF(D37="M",0,D37)-IF(D38="M",0,D38)-IF(D40="M",0,D40)-IF(D41="M",0,D41)-IF(D42="M",0,D42)</f>
        <v>0</v>
      </c>
      <c r="E73" s="369">
        <f t="shared" ref="E73:G73" si="3">IF(E31="M",0,E31)-IF(E32="M",0,E32)-IF(E33="M",0,E33)-IF(E34="M",0,E34)-IF(E36="M",0,E36)-IF(E37="M",0,E37)-IF(E38="M",0,E38)-IF(E40="M",0,E40)-IF(E41="M",0,E41)-IF(E42="M",0,E42)</f>
        <v>0</v>
      </c>
      <c r="F73" s="369">
        <f t="shared" si="3"/>
        <v>0</v>
      </c>
      <c r="G73" s="369">
        <f t="shared" si="3"/>
        <v>0</v>
      </c>
      <c r="H73" s="407"/>
      <c r="I73" s="239"/>
      <c r="J73" s="29"/>
    </row>
    <row r="74" spans="1:10" s="23" customFormat="1" ht="15.75">
      <c r="A74" s="30"/>
      <c r="B74" s="20"/>
      <c r="C74" s="368" t="s">
        <v>51</v>
      </c>
      <c r="D74" s="369">
        <f>IF(D44="M",0,D44)-IF(D45="M",0,D45)-IF(D46="M",0,D46)</f>
        <v>0</v>
      </c>
      <c r="E74" s="369">
        <f>IF(E44="M",0,E44)-IF(E45="M",0,E45)-IF(E46="M",0,E46)</f>
        <v>0</v>
      </c>
      <c r="F74" s="369">
        <f>IF(F44="M",0,F44)-IF(F45="M",0,F45)-IF(F46="M",0,F46)</f>
        <v>0</v>
      </c>
      <c r="G74" s="369">
        <f>IF(G44="M",0,G44)-IF(G45="M",0,G45)-IF(G46="M",0,G46)</f>
        <v>0</v>
      </c>
      <c r="H74" s="238"/>
      <c r="I74" s="239"/>
    </row>
    <row r="75" spans="1:10" s="23" customFormat="1" ht="15.75">
      <c r="A75" s="30"/>
      <c r="B75" s="20"/>
      <c r="C75" s="368" t="s">
        <v>29</v>
      </c>
      <c r="D75" s="369">
        <f>IF(D51="M",0,D51)-IF(D52="M",0,D52)+IF(D53="M",0,D53)</f>
        <v>0</v>
      </c>
      <c r="E75" s="369">
        <f>IF(E51="M",0,E51)-IF(E52="M",0,E52)+IF(E53="M",0,E53)</f>
        <v>0</v>
      </c>
      <c r="F75" s="369">
        <f>IF(F51="M",0,F51)-IF(F52="M",0,F52)+IF(F53="M",0,F53)</f>
        <v>0</v>
      </c>
      <c r="G75" s="369">
        <f>IF(G51="M",0,G51)-IF(G52="M",0,G52)+IF(G53="M",0,G53)</f>
        <v>0</v>
      </c>
      <c r="H75" s="238"/>
      <c r="I75" s="239"/>
    </row>
    <row r="76" spans="1:10" s="23" customFormat="1" ht="15.75">
      <c r="A76" s="30"/>
      <c r="B76" s="20"/>
      <c r="C76" s="370" t="s">
        <v>606</v>
      </c>
      <c r="D76" s="241"/>
      <c r="E76" s="241"/>
      <c r="F76" s="241"/>
      <c r="G76" s="241"/>
      <c r="H76" s="238"/>
      <c r="I76" s="239"/>
    </row>
    <row r="77" spans="1:10" s="23" customFormat="1" ht="15.75">
      <c r="A77" s="30"/>
      <c r="B77" s="20"/>
      <c r="C77" s="371" t="s">
        <v>52</v>
      </c>
      <c r="D77" s="244">
        <f>IF('Tabulka 1'!E13="M",0,'Tabulka 1'!E13)+IF(D10="M",0,D10)</f>
        <v>0</v>
      </c>
      <c r="E77" s="244">
        <f>IF('Tabulka 1'!F13="M",0,'Tabulka 1'!F13)+IF(E10="M",0,E10)</f>
        <v>0</v>
      </c>
      <c r="F77" s="244">
        <f>IF('Tabulka 1'!G13="M",0,'Tabulka 1'!G13)+IF(F10="M",0,F10)</f>
        <v>0</v>
      </c>
      <c r="G77" s="244">
        <f>IF('Tabulka 1'!H13="M",0,'Tabulka 1'!H13)+IF(G10="M",0,G10)</f>
        <v>0</v>
      </c>
      <c r="H77" s="372"/>
      <c r="I77" s="373"/>
    </row>
  </sheetData>
  <sheetProtection formatColumns="0" formatRows="0" insertHyperlinks="0"/>
  <mergeCells count="2">
    <mergeCell ref="E6:F6"/>
    <mergeCell ref="D64:G64"/>
  </mergeCells>
  <phoneticPr fontId="35" type="noConversion"/>
  <conditionalFormatting sqref="D64:G64">
    <cfRule type="expression" dxfId="7" priority="32" stopIfTrue="1">
      <formula>COUNTA(D10:G10,D12:G29,D31:G34,D36:G38,D40:G42,D44:G46,D48:G48,D51:G53)/144*100&lt;&gt;100</formula>
    </cfRule>
  </conditionalFormatting>
  <hyperlinks>
    <hyperlink ref="L4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56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P77"/>
  <sheetViews>
    <sheetView showGridLines="0" defaultGridColor="0" topLeftCell="B1" colorId="22" zoomScale="80" zoomScaleNormal="80" zoomScaleSheetLayoutView="80" workbookViewId="0">
      <pane xSplit="2" ySplit="9" topLeftCell="D70" activePane="bottomRight" state="frozen"/>
      <selection activeCell="B1" sqref="B1"/>
      <selection pane="topRight" activeCell="D1" sqref="D1"/>
      <selection pane="bottomLeft" activeCell="B10" sqref="B10"/>
      <selection pane="bottomRight" activeCell="H60" sqref="H60"/>
    </sheetView>
  </sheetViews>
  <sheetFormatPr defaultColWidth="9.77734375" defaultRowHeight="15"/>
  <cols>
    <col min="1" max="1" width="12.44140625" style="688" hidden="1" customWidth="1"/>
    <col min="2" max="2" width="3.88671875" style="798" customWidth="1"/>
    <col min="3" max="3" width="68" style="812" customWidth="1"/>
    <col min="4" max="7" width="13.33203125" style="616" customWidth="1"/>
    <col min="8" max="8" width="17.109375" style="616" customWidth="1"/>
    <col min="9" max="9" width="5.33203125" style="616" customWidth="1"/>
    <col min="10" max="10" width="1" style="616" customWidth="1"/>
    <col min="11" max="11" width="3.33203125" style="616" customWidth="1"/>
    <col min="12" max="12" width="9.77734375" style="616"/>
    <col min="13" max="13" width="8.21875" style="616" customWidth="1"/>
    <col min="14" max="14" width="13.109375" style="616" customWidth="1"/>
    <col min="15" max="15" width="9.33203125" style="616" customWidth="1"/>
    <col min="16" max="16384" width="9.77734375" style="616"/>
  </cols>
  <sheetData>
    <row r="1" spans="1:16" ht="9.75" customHeight="1">
      <c r="A1" s="683"/>
      <c r="B1" s="683"/>
      <c r="C1" s="684"/>
      <c r="D1" s="685"/>
      <c r="E1" s="686"/>
      <c r="F1" s="686"/>
      <c r="G1" s="686"/>
      <c r="H1" s="687"/>
      <c r="I1" s="687"/>
      <c r="K1" s="680"/>
      <c r="L1" s="617" t="s">
        <v>272</v>
      </c>
      <c r="M1" s="617">
        <v>3</v>
      </c>
      <c r="N1" s="617">
        <v>4</v>
      </c>
      <c r="O1" s="617">
        <v>5</v>
      </c>
      <c r="P1" s="617">
        <v>6</v>
      </c>
    </row>
    <row r="2" spans="1:16" ht="18">
      <c r="B2" s="688"/>
      <c r="C2" s="689" t="s">
        <v>779</v>
      </c>
      <c r="D2" s="690"/>
      <c r="E2" s="619"/>
      <c r="F2" s="619"/>
      <c r="G2" s="619"/>
      <c r="K2" s="680"/>
      <c r="L2" s="1118" t="s">
        <v>901</v>
      </c>
    </row>
    <row r="3" spans="1:16" ht="18">
      <c r="B3" s="688"/>
      <c r="C3" s="689" t="s">
        <v>780</v>
      </c>
      <c r="D3" s="690"/>
      <c r="E3" s="619"/>
      <c r="F3" s="619"/>
      <c r="G3" s="619"/>
      <c r="K3" s="680"/>
    </row>
    <row r="4" spans="1:16" ht="16.5" thickBot="1">
      <c r="B4" s="688"/>
      <c r="C4" s="691"/>
      <c r="D4" s="692"/>
      <c r="E4" s="619"/>
      <c r="F4" s="619"/>
      <c r="G4" s="619"/>
      <c r="K4" s="680"/>
    </row>
    <row r="5" spans="1:16" ht="16.5" thickTop="1">
      <c r="A5" s="693"/>
      <c r="B5" s="694"/>
      <c r="C5" s="695"/>
      <c r="D5" s="696"/>
      <c r="E5" s="696"/>
      <c r="F5" s="696"/>
      <c r="G5" s="697"/>
      <c r="H5" s="698"/>
      <c r="I5" s="699"/>
      <c r="K5" s="680"/>
    </row>
    <row r="6" spans="1:16" ht="15.75">
      <c r="A6" s="700"/>
      <c r="B6" s="701"/>
      <c r="C6" s="702" t="str">
        <f>'Cover page'!E13</f>
        <v>Member state: Czechia</v>
      </c>
      <c r="D6" s="703"/>
      <c r="E6" s="1143" t="s">
        <v>718</v>
      </c>
      <c r="F6" s="1143"/>
      <c r="G6" s="704"/>
      <c r="H6" s="705"/>
      <c r="I6" s="706"/>
    </row>
    <row r="7" spans="1:16" ht="15.75">
      <c r="A7" s="707"/>
      <c r="B7" s="708"/>
      <c r="C7" s="709" t="s">
        <v>719</v>
      </c>
      <c r="D7" s="710">
        <f>'Table 1'!E5</f>
        <v>2021</v>
      </c>
      <c r="E7" s="710">
        <f>'Table 1'!F5</f>
        <v>2022</v>
      </c>
      <c r="F7" s="710">
        <f>'Table 1'!G5</f>
        <v>2023</v>
      </c>
      <c r="G7" s="710">
        <f>'Table 1'!H5</f>
        <v>2024</v>
      </c>
      <c r="H7" s="711"/>
      <c r="I7" s="706"/>
    </row>
    <row r="8" spans="1:16" ht="15.75">
      <c r="A8" s="707"/>
      <c r="B8" s="712"/>
      <c r="C8" s="713" t="str">
        <f>'Cover page'!E14</f>
        <v>Date: 31/03/2024</v>
      </c>
      <c r="D8" s="714"/>
      <c r="E8" s="714"/>
      <c r="F8" s="714"/>
      <c r="G8" s="715"/>
      <c r="H8" s="716"/>
      <c r="I8" s="706"/>
    </row>
    <row r="9" spans="1:16" ht="10.5" customHeight="1" thickBot="1">
      <c r="A9" s="707"/>
      <c r="B9" s="717"/>
      <c r="C9" s="615"/>
      <c r="D9" s="718"/>
      <c r="E9" s="718"/>
      <c r="F9" s="718"/>
      <c r="G9" s="719"/>
      <c r="H9" s="720"/>
      <c r="I9" s="706"/>
    </row>
    <row r="10" spans="1:16" ht="17.25" thickTop="1" thickBot="1">
      <c r="A10" s="721" t="s">
        <v>199</v>
      </c>
      <c r="B10" s="722"/>
      <c r="C10" s="723" t="s">
        <v>781</v>
      </c>
      <c r="D10" s="724">
        <v>-55464</v>
      </c>
      <c r="E10" s="724">
        <v>-65059</v>
      </c>
      <c r="F10" s="724">
        <v>-64356</v>
      </c>
      <c r="G10" s="725">
        <v>-55251</v>
      </c>
      <c r="H10" s="726"/>
      <c r="I10" s="706"/>
    </row>
    <row r="11" spans="1:16" ht="6" customHeight="1" thickTop="1">
      <c r="A11" s="721"/>
      <c r="B11" s="701"/>
      <c r="C11" s="727"/>
      <c r="D11" s="728"/>
      <c r="E11" s="728"/>
      <c r="F11" s="728"/>
      <c r="G11" s="729"/>
      <c r="H11" s="730"/>
      <c r="I11" s="706"/>
    </row>
    <row r="12" spans="1:16" s="735" customFormat="1" ht="16.5" customHeight="1">
      <c r="A12" s="721" t="s">
        <v>200</v>
      </c>
      <c r="B12" s="722"/>
      <c r="C12" s="731" t="s">
        <v>737</v>
      </c>
      <c r="D12" s="732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64767</v>
      </c>
      <c r="E12" s="732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72801</v>
      </c>
      <c r="F12" s="732">
        <f t="shared" si="0"/>
        <v>75304</v>
      </c>
      <c r="G12" s="732">
        <f t="shared" si="0"/>
        <v>56973</v>
      </c>
      <c r="H12" s="738"/>
      <c r="I12" s="734"/>
    </row>
    <row r="13" spans="1:16" s="735" customFormat="1" ht="16.5" customHeight="1">
      <c r="A13" s="721" t="s">
        <v>201</v>
      </c>
      <c r="B13" s="722"/>
      <c r="C13" s="736" t="s">
        <v>738</v>
      </c>
      <c r="D13" s="737">
        <v>51337</v>
      </c>
      <c r="E13" s="737">
        <v>47304</v>
      </c>
      <c r="F13" s="737">
        <v>79600</v>
      </c>
      <c r="G13" s="737">
        <v>54142</v>
      </c>
      <c r="H13" s="738"/>
      <c r="I13" s="734"/>
    </row>
    <row r="14" spans="1:16" s="735" customFormat="1" ht="16.5" customHeight="1">
      <c r="A14" s="721" t="s">
        <v>202</v>
      </c>
      <c r="B14" s="722"/>
      <c r="C14" s="736" t="s">
        <v>739</v>
      </c>
      <c r="D14" s="737">
        <v>1379</v>
      </c>
      <c r="E14" s="737">
        <v>46</v>
      </c>
      <c r="F14" s="737">
        <v>2312</v>
      </c>
      <c r="G14" s="737">
        <v>2200</v>
      </c>
      <c r="H14" s="738"/>
      <c r="I14" s="734"/>
    </row>
    <row r="15" spans="1:16" s="735" customFormat="1" ht="16.5" customHeight="1">
      <c r="A15" s="721" t="s">
        <v>203</v>
      </c>
      <c r="B15" s="722"/>
      <c r="C15" s="736" t="s">
        <v>740</v>
      </c>
      <c r="D15" s="737">
        <v>-240</v>
      </c>
      <c r="E15" s="737">
        <v>650</v>
      </c>
      <c r="F15" s="737">
        <v>-685</v>
      </c>
      <c r="G15" s="737">
        <v>-21</v>
      </c>
      <c r="H15" s="738"/>
      <c r="I15" s="734"/>
    </row>
    <row r="16" spans="1:16" s="735" customFormat="1" ht="16.5" customHeight="1">
      <c r="A16" s="721" t="s">
        <v>204</v>
      </c>
      <c r="B16" s="722"/>
      <c r="C16" s="739" t="s">
        <v>741</v>
      </c>
      <c r="D16" s="740">
        <v>963</v>
      </c>
      <c r="E16" s="741">
        <v>2689</v>
      </c>
      <c r="F16" s="741">
        <v>1756</v>
      </c>
      <c r="G16" s="742">
        <v>1828</v>
      </c>
      <c r="H16" s="738"/>
      <c r="I16" s="734"/>
    </row>
    <row r="17" spans="1:9" s="735" customFormat="1" ht="16.5" customHeight="1">
      <c r="A17" s="721" t="s">
        <v>205</v>
      </c>
      <c r="B17" s="722"/>
      <c r="C17" s="739" t="s">
        <v>742</v>
      </c>
      <c r="D17" s="743">
        <v>-1203</v>
      </c>
      <c r="E17" s="744">
        <v>-2039</v>
      </c>
      <c r="F17" s="744">
        <v>-2441</v>
      </c>
      <c r="G17" s="745">
        <v>-1849</v>
      </c>
      <c r="H17" s="738"/>
      <c r="I17" s="734"/>
    </row>
    <row r="18" spans="1:9" s="735" customFormat="1" ht="16.5" customHeight="1">
      <c r="A18" s="721" t="s">
        <v>206</v>
      </c>
      <c r="B18" s="722"/>
      <c r="C18" s="746" t="s">
        <v>743</v>
      </c>
      <c r="D18" s="737">
        <v>45</v>
      </c>
      <c r="E18" s="737">
        <v>-19</v>
      </c>
      <c r="F18" s="737">
        <v>141</v>
      </c>
      <c r="G18" s="737">
        <v>4</v>
      </c>
      <c r="H18" s="738"/>
      <c r="I18" s="734"/>
    </row>
    <row r="19" spans="1:9" s="735" customFormat="1" ht="16.5" customHeight="1">
      <c r="A19" s="721" t="s">
        <v>207</v>
      </c>
      <c r="B19" s="722"/>
      <c r="C19" s="746" t="s">
        <v>744</v>
      </c>
      <c r="D19" s="737">
        <v>-285</v>
      </c>
      <c r="E19" s="737">
        <v>669</v>
      </c>
      <c r="F19" s="737">
        <v>-826</v>
      </c>
      <c r="G19" s="737">
        <v>-25</v>
      </c>
      <c r="H19" s="738"/>
      <c r="I19" s="734"/>
    </row>
    <row r="20" spans="1:9" s="735" customFormat="1" ht="16.5" customHeight="1">
      <c r="A20" s="721" t="s">
        <v>208</v>
      </c>
      <c r="B20" s="722"/>
      <c r="C20" s="747" t="s">
        <v>745</v>
      </c>
      <c r="D20" s="748">
        <v>958</v>
      </c>
      <c r="E20" s="749">
        <v>2688</v>
      </c>
      <c r="F20" s="749">
        <v>1753</v>
      </c>
      <c r="G20" s="750">
        <v>1818</v>
      </c>
      <c r="H20" s="738"/>
      <c r="I20" s="734"/>
    </row>
    <row r="21" spans="1:9" s="735" customFormat="1" ht="16.5" customHeight="1">
      <c r="A21" s="721" t="s">
        <v>209</v>
      </c>
      <c r="B21" s="722"/>
      <c r="C21" s="747" t="s">
        <v>746</v>
      </c>
      <c r="D21" s="751">
        <v>-1243</v>
      </c>
      <c r="E21" s="752">
        <v>-2019</v>
      </c>
      <c r="F21" s="752">
        <v>-2579</v>
      </c>
      <c r="G21" s="753">
        <v>-1843</v>
      </c>
      <c r="H21" s="738"/>
      <c r="I21" s="734"/>
    </row>
    <row r="22" spans="1:9" s="735" customFormat="1" ht="16.5" customHeight="1">
      <c r="A22" s="721" t="s">
        <v>210</v>
      </c>
      <c r="B22" s="722"/>
      <c r="C22" s="736" t="s">
        <v>747</v>
      </c>
      <c r="D22" s="737">
        <v>611</v>
      </c>
      <c r="E22" s="737">
        <v>1358</v>
      </c>
      <c r="F22" s="737">
        <v>2278</v>
      </c>
      <c r="G22" s="737">
        <v>5631</v>
      </c>
      <c r="H22" s="738"/>
      <c r="I22" s="734"/>
    </row>
    <row r="23" spans="1:9" s="735" customFormat="1" ht="16.5" customHeight="1">
      <c r="A23" s="721" t="s">
        <v>211</v>
      </c>
      <c r="B23" s="722"/>
      <c r="C23" s="746" t="s">
        <v>748</v>
      </c>
      <c r="D23" s="737">
        <v>49</v>
      </c>
      <c r="E23" s="737">
        <v>19</v>
      </c>
      <c r="F23" s="737">
        <v>32</v>
      </c>
      <c r="G23" s="737">
        <v>122</v>
      </c>
      <c r="H23" s="738"/>
      <c r="I23" s="734"/>
    </row>
    <row r="24" spans="1:9" s="735" customFormat="1" ht="16.5" customHeight="1">
      <c r="A24" s="721" t="s">
        <v>212</v>
      </c>
      <c r="B24" s="722"/>
      <c r="C24" s="746" t="s">
        <v>749</v>
      </c>
      <c r="D24" s="737">
        <v>562</v>
      </c>
      <c r="E24" s="737">
        <v>1339</v>
      </c>
      <c r="F24" s="737">
        <v>2246</v>
      </c>
      <c r="G24" s="737">
        <v>5509</v>
      </c>
      <c r="H24" s="738"/>
      <c r="I24" s="734"/>
    </row>
    <row r="25" spans="1:9" s="735" customFormat="1" ht="16.5" customHeight="1">
      <c r="A25" s="721" t="s">
        <v>213</v>
      </c>
      <c r="B25" s="722"/>
      <c r="C25" s="747" t="s">
        <v>750</v>
      </c>
      <c r="D25" s="754">
        <v>1036</v>
      </c>
      <c r="E25" s="755">
        <v>2114</v>
      </c>
      <c r="F25" s="755">
        <v>2567</v>
      </c>
      <c r="G25" s="756">
        <v>5699</v>
      </c>
      <c r="H25" s="738"/>
      <c r="I25" s="734"/>
    </row>
    <row r="26" spans="1:9" s="735" customFormat="1" ht="16.5" customHeight="1" thickBot="1">
      <c r="A26" s="721" t="s">
        <v>214</v>
      </c>
      <c r="B26" s="722"/>
      <c r="C26" s="747" t="s">
        <v>751</v>
      </c>
      <c r="D26" s="754">
        <v>-474</v>
      </c>
      <c r="E26" s="755">
        <v>-775</v>
      </c>
      <c r="F26" s="755">
        <v>-321</v>
      </c>
      <c r="G26" s="756">
        <v>-190</v>
      </c>
      <c r="H26" s="738"/>
      <c r="I26" s="734"/>
    </row>
    <row r="27" spans="1:9" s="735" customFormat="1" ht="16.5" customHeight="1">
      <c r="A27" s="757" t="s">
        <v>284</v>
      </c>
      <c r="B27" s="722"/>
      <c r="C27" s="736" t="s">
        <v>752</v>
      </c>
      <c r="D27" s="737">
        <v>-42</v>
      </c>
      <c r="E27" s="737">
        <v>-6</v>
      </c>
      <c r="F27" s="737">
        <v>294</v>
      </c>
      <c r="G27" s="737">
        <v>-5</v>
      </c>
      <c r="H27" s="738"/>
      <c r="I27" s="734"/>
    </row>
    <row r="28" spans="1:9" s="735" customFormat="1" ht="16.5" customHeight="1" thickBot="1">
      <c r="A28" s="758" t="s">
        <v>285</v>
      </c>
      <c r="B28" s="722"/>
      <c r="C28" s="736" t="s">
        <v>753</v>
      </c>
      <c r="D28" s="737">
        <v>11707</v>
      </c>
      <c r="E28" s="737">
        <v>23438</v>
      </c>
      <c r="F28" s="737">
        <v>-8508</v>
      </c>
      <c r="G28" s="737">
        <v>-4986</v>
      </c>
      <c r="H28" s="738"/>
      <c r="I28" s="734"/>
    </row>
    <row r="29" spans="1:9" s="735" customFormat="1" ht="16.5" customHeight="1">
      <c r="A29" s="721" t="s">
        <v>215</v>
      </c>
      <c r="B29" s="722"/>
      <c r="C29" s="736" t="s">
        <v>754</v>
      </c>
      <c r="D29" s="737">
        <v>15</v>
      </c>
      <c r="E29" s="737">
        <v>11</v>
      </c>
      <c r="F29" s="737">
        <v>13</v>
      </c>
      <c r="G29" s="737">
        <v>12</v>
      </c>
      <c r="H29" s="738"/>
      <c r="I29" s="734"/>
    </row>
    <row r="30" spans="1:9" s="735" customFormat="1" ht="16.5" customHeight="1">
      <c r="A30" s="721"/>
      <c r="B30" s="701"/>
      <c r="C30" s="759"/>
      <c r="D30" s="760"/>
      <c r="E30" s="761"/>
      <c r="F30" s="761"/>
      <c r="G30" s="762"/>
      <c r="H30" s="738"/>
      <c r="I30" s="734"/>
    </row>
    <row r="31" spans="1:9" s="735" customFormat="1" ht="16.5" customHeight="1">
      <c r="A31" s="721" t="s">
        <v>216</v>
      </c>
      <c r="B31" s="722"/>
      <c r="C31" s="763" t="s">
        <v>755</v>
      </c>
      <c r="D31" s="764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-13484</v>
      </c>
      <c r="E31" s="764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-9494</v>
      </c>
      <c r="F31" s="764">
        <f t="shared" si="1"/>
        <v>-13857</v>
      </c>
      <c r="G31" s="764">
        <f t="shared" si="1"/>
        <v>-11424</v>
      </c>
      <c r="H31" s="738"/>
      <c r="I31" s="734"/>
    </row>
    <row r="32" spans="1:9" s="735" customFormat="1" ht="16.5" customHeight="1" thickBot="1">
      <c r="A32" s="721" t="s">
        <v>217</v>
      </c>
      <c r="B32" s="722"/>
      <c r="C32" s="736" t="s">
        <v>756</v>
      </c>
      <c r="D32" s="737">
        <v>0</v>
      </c>
      <c r="E32" s="737">
        <v>0</v>
      </c>
      <c r="F32" s="737">
        <v>0</v>
      </c>
      <c r="G32" s="737">
        <v>0</v>
      </c>
      <c r="H32" s="738"/>
      <c r="I32" s="734"/>
    </row>
    <row r="33" spans="1:9" s="735" customFormat="1" ht="16.5" customHeight="1" thickBot="1">
      <c r="A33" s="765" t="s">
        <v>289</v>
      </c>
      <c r="B33" s="722"/>
      <c r="C33" s="736" t="s">
        <v>757</v>
      </c>
      <c r="D33" s="737">
        <v>-14477</v>
      </c>
      <c r="E33" s="737">
        <v>-9801</v>
      </c>
      <c r="F33" s="737">
        <v>-13606</v>
      </c>
      <c r="G33" s="737">
        <v>-11472</v>
      </c>
      <c r="H33" s="738"/>
      <c r="I33" s="734"/>
    </row>
    <row r="34" spans="1:9" s="735" customFormat="1" ht="16.5" customHeight="1">
      <c r="A34" s="721" t="s">
        <v>218</v>
      </c>
      <c r="B34" s="722"/>
      <c r="C34" s="736" t="s">
        <v>758</v>
      </c>
      <c r="D34" s="737">
        <v>0</v>
      </c>
      <c r="E34" s="737">
        <v>0</v>
      </c>
      <c r="F34" s="737">
        <v>0</v>
      </c>
      <c r="G34" s="737">
        <v>0</v>
      </c>
      <c r="H34" s="738"/>
      <c r="I34" s="734"/>
    </row>
    <row r="35" spans="1:9" s="735" customFormat="1" ht="16.5" customHeight="1">
      <c r="A35" s="721"/>
      <c r="B35" s="701"/>
      <c r="C35" s="766"/>
      <c r="D35" s="767"/>
      <c r="E35" s="768"/>
      <c r="F35" s="768"/>
      <c r="G35" s="769"/>
      <c r="H35" s="738"/>
      <c r="I35" s="734"/>
    </row>
    <row r="36" spans="1:9" s="735" customFormat="1" ht="16.5" customHeight="1">
      <c r="A36" s="721" t="s">
        <v>219</v>
      </c>
      <c r="B36" s="722"/>
      <c r="C36" s="736" t="s">
        <v>759</v>
      </c>
      <c r="D36" s="737">
        <v>0</v>
      </c>
      <c r="E36" s="737">
        <v>0</v>
      </c>
      <c r="F36" s="737">
        <v>0</v>
      </c>
      <c r="G36" s="737">
        <v>0</v>
      </c>
      <c r="H36" s="738"/>
      <c r="I36" s="734"/>
    </row>
    <row r="37" spans="1:9" s="735" customFormat="1" ht="16.5" customHeight="1">
      <c r="A37" s="721" t="s">
        <v>220</v>
      </c>
      <c r="B37" s="722"/>
      <c r="C37" s="736" t="s">
        <v>760</v>
      </c>
      <c r="D37" s="737">
        <v>229</v>
      </c>
      <c r="E37" s="737">
        <v>2</v>
      </c>
      <c r="F37" s="737">
        <v>144</v>
      </c>
      <c r="G37" s="737">
        <v>92</v>
      </c>
      <c r="H37" s="738"/>
      <c r="I37" s="734"/>
    </row>
    <row r="38" spans="1:9" s="735" customFormat="1" ht="16.5" customHeight="1">
      <c r="A38" s="721" t="s">
        <v>221</v>
      </c>
      <c r="B38" s="722"/>
      <c r="C38" s="770" t="s">
        <v>761</v>
      </c>
      <c r="D38" s="737">
        <v>0</v>
      </c>
      <c r="E38" s="737">
        <v>0</v>
      </c>
      <c r="F38" s="737">
        <v>0</v>
      </c>
      <c r="G38" s="737">
        <v>0</v>
      </c>
      <c r="H38" s="738"/>
      <c r="I38" s="734"/>
    </row>
    <row r="39" spans="1:9" s="735" customFormat="1" ht="16.5" customHeight="1">
      <c r="A39" s="721"/>
      <c r="B39" s="701"/>
      <c r="C39" s="766"/>
      <c r="D39" s="767"/>
      <c r="E39" s="768"/>
      <c r="F39" s="768"/>
      <c r="G39" s="769"/>
      <c r="H39" s="738"/>
      <c r="I39" s="734"/>
    </row>
    <row r="40" spans="1:9" s="735" customFormat="1" ht="16.5" customHeight="1">
      <c r="A40" s="721" t="s">
        <v>222</v>
      </c>
      <c r="B40" s="722"/>
      <c r="C40" s="736" t="s">
        <v>762</v>
      </c>
      <c r="D40" s="737">
        <v>764</v>
      </c>
      <c r="E40" s="737">
        <v>305</v>
      </c>
      <c r="F40" s="737">
        <v>-395</v>
      </c>
      <c r="G40" s="737">
        <v>-3</v>
      </c>
      <c r="H40" s="738"/>
      <c r="I40" s="734"/>
    </row>
    <row r="41" spans="1:9" s="735" customFormat="1" ht="16.5" customHeight="1">
      <c r="A41" s="721" t="s">
        <v>303</v>
      </c>
      <c r="B41" s="722"/>
      <c r="C41" s="736" t="s">
        <v>763</v>
      </c>
      <c r="D41" s="737">
        <v>0</v>
      </c>
      <c r="E41" s="737">
        <v>0</v>
      </c>
      <c r="F41" s="737">
        <v>0</v>
      </c>
      <c r="G41" s="737">
        <v>-41</v>
      </c>
      <c r="H41" s="738"/>
      <c r="I41" s="734"/>
    </row>
    <row r="42" spans="1:9" s="735" customFormat="1" ht="16.5" customHeight="1">
      <c r="A42" s="721" t="s">
        <v>223</v>
      </c>
      <c r="B42" s="722"/>
      <c r="C42" s="736" t="s">
        <v>764</v>
      </c>
      <c r="D42" s="737">
        <v>0</v>
      </c>
      <c r="E42" s="737">
        <v>0</v>
      </c>
      <c r="F42" s="737">
        <v>0</v>
      </c>
      <c r="G42" s="737">
        <v>0</v>
      </c>
      <c r="H42" s="738"/>
      <c r="I42" s="734"/>
    </row>
    <row r="43" spans="1:9" s="735" customFormat="1" ht="16.5" customHeight="1">
      <c r="A43" s="721"/>
      <c r="B43" s="701"/>
      <c r="C43" s="766"/>
      <c r="D43" s="767"/>
      <c r="E43" s="768"/>
      <c r="F43" s="768"/>
      <c r="G43" s="769"/>
      <c r="H43" s="738"/>
      <c r="I43" s="734"/>
    </row>
    <row r="44" spans="1:9" s="735" customFormat="1" ht="16.5" customHeight="1">
      <c r="A44" s="721" t="s">
        <v>224</v>
      </c>
      <c r="B44" s="722"/>
      <c r="C44" s="763" t="s">
        <v>12</v>
      </c>
      <c r="D44" s="737">
        <v>4066</v>
      </c>
      <c r="E44" s="737">
        <v>3872</v>
      </c>
      <c r="F44" s="737">
        <v>-644</v>
      </c>
      <c r="G44" s="737">
        <v>7067</v>
      </c>
      <c r="H44" s="738"/>
      <c r="I44" s="734"/>
    </row>
    <row r="45" spans="1:9" s="735" customFormat="1" ht="16.5" customHeight="1">
      <c r="A45" s="721" t="s">
        <v>225</v>
      </c>
      <c r="B45" s="722"/>
      <c r="C45" s="736" t="s">
        <v>765</v>
      </c>
      <c r="D45" s="737">
        <v>4066</v>
      </c>
      <c r="E45" s="737">
        <v>3872</v>
      </c>
      <c r="F45" s="737">
        <v>-644</v>
      </c>
      <c r="G45" s="737">
        <v>7067</v>
      </c>
      <c r="H45" s="738"/>
      <c r="I45" s="734"/>
    </row>
    <row r="46" spans="1:9" s="735" customFormat="1" ht="16.5" customHeight="1">
      <c r="A46" s="721" t="s">
        <v>226</v>
      </c>
      <c r="B46" s="722"/>
      <c r="C46" s="736" t="s">
        <v>766</v>
      </c>
      <c r="D46" s="737">
        <v>0</v>
      </c>
      <c r="E46" s="737">
        <v>0</v>
      </c>
      <c r="F46" s="737">
        <v>0</v>
      </c>
      <c r="G46" s="737">
        <v>0</v>
      </c>
      <c r="H46" s="738"/>
      <c r="I46" s="734"/>
    </row>
    <row r="47" spans="1:9" ht="12.75" customHeight="1" thickBot="1">
      <c r="A47" s="721"/>
      <c r="B47" s="701"/>
      <c r="C47" s="759"/>
      <c r="D47" s="771"/>
      <c r="E47" s="772"/>
      <c r="F47" s="772"/>
      <c r="G47" s="773"/>
      <c r="H47" s="774"/>
      <c r="I47" s="734"/>
    </row>
    <row r="48" spans="1:9" s="735" customFormat="1" ht="20.25" customHeight="1" thickTop="1" thickBot="1">
      <c r="A48" s="721" t="s">
        <v>227</v>
      </c>
      <c r="B48" s="722"/>
      <c r="C48" s="723" t="s">
        <v>782</v>
      </c>
      <c r="D48" s="775">
        <v>-115</v>
      </c>
      <c r="E48" s="775">
        <v>2120</v>
      </c>
      <c r="F48" s="775">
        <v>-3553</v>
      </c>
      <c r="G48" s="776">
        <v>-2635</v>
      </c>
      <c r="H48" s="777"/>
      <c r="I48" s="734"/>
    </row>
    <row r="49" spans="1:11" s="818" customFormat="1" ht="9" customHeight="1" thickTop="1" thickBot="1">
      <c r="A49" s="721"/>
      <c r="B49" s="701"/>
      <c r="C49" s="778"/>
      <c r="D49" s="779"/>
      <c r="E49" s="779"/>
      <c r="F49" s="779"/>
      <c r="G49" s="779"/>
      <c r="H49" s="780"/>
      <c r="I49" s="706"/>
    </row>
    <row r="50" spans="1:11" s="818" customFormat="1" ht="9" customHeight="1" thickTop="1" thickBot="1">
      <c r="A50" s="721"/>
      <c r="B50" s="701"/>
      <c r="C50" s="781"/>
      <c r="D50" s="782"/>
      <c r="E50" s="783"/>
      <c r="F50" s="783"/>
      <c r="G50" s="783"/>
      <c r="H50" s="784"/>
      <c r="I50" s="706"/>
    </row>
    <row r="51" spans="1:11" s="818" customFormat="1" ht="18.75" thickTop="1" thickBot="1">
      <c r="A51" s="721" t="s">
        <v>228</v>
      </c>
      <c r="B51" s="722"/>
      <c r="C51" s="723" t="s">
        <v>783</v>
      </c>
      <c r="D51" s="724">
        <v>-41262</v>
      </c>
      <c r="E51" s="724">
        <v>-49143</v>
      </c>
      <c r="F51" s="724">
        <v>-61754</v>
      </c>
      <c r="G51" s="725">
        <v>32648</v>
      </c>
      <c r="H51" s="726"/>
      <c r="I51" s="706"/>
    </row>
    <row r="52" spans="1:11" s="818" customFormat="1" ht="15.75" thickTop="1">
      <c r="A52" s="721" t="s">
        <v>229</v>
      </c>
      <c r="B52" s="722"/>
      <c r="C52" s="736" t="s">
        <v>784</v>
      </c>
      <c r="D52" s="737">
        <v>87003</v>
      </c>
      <c r="E52" s="737">
        <v>89123</v>
      </c>
      <c r="F52" s="737">
        <v>85570</v>
      </c>
      <c r="G52" s="737">
        <v>82935</v>
      </c>
      <c r="H52" s="738"/>
      <c r="I52" s="706"/>
    </row>
    <row r="53" spans="1:11" s="818" customFormat="1">
      <c r="A53" s="721" t="s">
        <v>230</v>
      </c>
      <c r="B53" s="722"/>
      <c r="C53" s="785" t="s">
        <v>785</v>
      </c>
      <c r="D53" s="786">
        <v>128265</v>
      </c>
      <c r="E53" s="786">
        <v>138266</v>
      </c>
      <c r="F53" s="786">
        <v>147324</v>
      </c>
      <c r="G53" s="786">
        <v>50287</v>
      </c>
      <c r="H53" s="787"/>
      <c r="I53" s="706"/>
    </row>
    <row r="54" spans="1:11" s="818" customFormat="1" ht="9.75" customHeight="1" thickBot="1">
      <c r="A54" s="831"/>
      <c r="B54" s="701"/>
      <c r="C54" s="788"/>
      <c r="D54" s="789"/>
      <c r="E54" s="789"/>
      <c r="F54" s="789"/>
      <c r="G54" s="789"/>
      <c r="H54" s="790"/>
      <c r="I54" s="706"/>
    </row>
    <row r="55" spans="1:11" s="818" customFormat="1" ht="20.25" thickTop="1" thickBot="1">
      <c r="A55" s="831"/>
      <c r="B55" s="701"/>
      <c r="C55" s="791" t="s">
        <v>771</v>
      </c>
      <c r="D55" s="792"/>
      <c r="E55" s="792"/>
      <c r="F55" s="792"/>
      <c r="G55" s="792"/>
      <c r="H55" s="793"/>
      <c r="I55" s="706"/>
      <c r="K55" s="680"/>
    </row>
    <row r="56" spans="1:11" s="818" customFormat="1" ht="8.25" customHeight="1" thickTop="1">
      <c r="A56" s="831"/>
      <c r="B56" s="701"/>
      <c r="C56" s="794"/>
      <c r="D56" s="795"/>
      <c r="E56" s="832"/>
      <c r="F56" s="832"/>
      <c r="G56" s="832"/>
      <c r="H56" s="832"/>
      <c r="I56" s="706"/>
      <c r="K56" s="680"/>
    </row>
    <row r="57" spans="1:11" s="818" customFormat="1" ht="15.75">
      <c r="A57" s="831"/>
      <c r="B57" s="701"/>
      <c r="C57" s="833"/>
      <c r="D57" s="680"/>
      <c r="E57" s="798"/>
      <c r="F57" s="798"/>
      <c r="G57" s="680"/>
      <c r="H57" s="798"/>
      <c r="I57" s="706"/>
      <c r="K57" s="680"/>
    </row>
    <row r="58" spans="1:11" s="818" customFormat="1" ht="15.75">
      <c r="A58" s="700"/>
      <c r="B58" s="701"/>
      <c r="C58" s="799" t="s">
        <v>772</v>
      </c>
      <c r="D58" s="799"/>
      <c r="E58" s="800"/>
      <c r="F58" s="800"/>
      <c r="G58" s="799" t="s">
        <v>773</v>
      </c>
      <c r="H58" s="800"/>
      <c r="I58" s="706"/>
      <c r="K58" s="680"/>
    </row>
    <row r="59" spans="1:11" s="818" customFormat="1" ht="15.75">
      <c r="A59" s="700"/>
      <c r="B59" s="701"/>
      <c r="C59" s="702" t="s">
        <v>786</v>
      </c>
      <c r="D59" s="799"/>
      <c r="E59" s="800"/>
      <c r="F59" s="800"/>
      <c r="G59" s="799" t="s">
        <v>775</v>
      </c>
      <c r="H59" s="800"/>
      <c r="I59" s="706"/>
      <c r="K59" s="680"/>
    </row>
    <row r="60" spans="1:11" s="818" customFormat="1" ht="16.5" customHeight="1">
      <c r="A60" s="700"/>
      <c r="B60" s="701"/>
      <c r="C60" s="702" t="s">
        <v>776</v>
      </c>
      <c r="D60" s="801"/>
      <c r="E60" s="800"/>
      <c r="F60" s="800"/>
      <c r="G60" s="802"/>
      <c r="H60" s="800"/>
      <c r="I60" s="706"/>
      <c r="K60" s="680"/>
    </row>
    <row r="61" spans="1:11" ht="9.75" customHeight="1" thickBot="1">
      <c r="A61" s="803"/>
      <c r="B61" s="804"/>
      <c r="C61" s="805"/>
      <c r="D61" s="806"/>
      <c r="E61" s="807"/>
      <c r="F61" s="807"/>
      <c r="G61" s="807"/>
      <c r="H61" s="807"/>
      <c r="I61" s="808"/>
      <c r="K61" s="680"/>
    </row>
    <row r="62" spans="1:11" ht="16.5" thickTop="1">
      <c r="B62" s="809"/>
      <c r="C62" s="810"/>
      <c r="D62" s="811"/>
      <c r="E62" s="811"/>
      <c r="F62" s="811"/>
      <c r="G62" s="811"/>
      <c r="H62" s="811"/>
      <c r="I62" s="680"/>
      <c r="J62" s="680"/>
      <c r="K62" s="680"/>
    </row>
    <row r="63" spans="1:11">
      <c r="D63" s="813"/>
      <c r="E63" s="813"/>
      <c r="F63" s="813"/>
      <c r="G63" s="813"/>
      <c r="H63" s="813"/>
    </row>
    <row r="64" spans="1:11" s="818" customFormat="1" ht="30" customHeight="1">
      <c r="A64" s="688"/>
      <c r="B64" s="798"/>
      <c r="C64" s="814" t="s">
        <v>733</v>
      </c>
      <c r="D64" s="1144" t="str">
        <f>IF(COUNTA(D10:G10,D12:G29,D31:G34,D36:G38,D40:G42,D44:G46,D48:G48,D51:G53)/144*100=100,"OK - Table 3D is fully completed","WARNING - Table 3D is not fully completed, please fill in figure, L, M or 0")</f>
        <v>OK - Table 3D is fully completed</v>
      </c>
      <c r="E64" s="1144"/>
      <c r="F64" s="1144"/>
      <c r="G64" s="1144"/>
      <c r="H64" s="815"/>
      <c r="I64" s="816"/>
      <c r="J64" s="817"/>
    </row>
    <row r="65" spans="1:10" s="818" customFormat="1">
      <c r="A65" s="688"/>
      <c r="B65" s="798"/>
      <c r="C65" s="819" t="s">
        <v>777</v>
      </c>
      <c r="D65" s="685"/>
      <c r="E65" s="685"/>
      <c r="F65" s="685"/>
      <c r="G65" s="685"/>
      <c r="H65" s="685"/>
      <c r="I65" s="820"/>
      <c r="J65" s="817"/>
    </row>
    <row r="66" spans="1:10" s="818" customFormat="1" ht="15.75">
      <c r="A66" s="688"/>
      <c r="B66" s="798"/>
      <c r="C66" s="821" t="s">
        <v>45</v>
      </c>
      <c r="D66" s="822">
        <f>IF(D48="M",0,D48)-IF(D10="M",0,D10)-IF(D12="M",0,D12)-IF(D31="M",0,D31)-IF(D44="M",0,D44)</f>
        <v>0</v>
      </c>
      <c r="E66" s="822">
        <f>IF(E48="M",0,E48)-IF(E10="M",0,E10)-IF(E12="M",0,E12)-IF(E31="M",0,E31)-IF(E44="M",0,E44)</f>
        <v>0</v>
      </c>
      <c r="F66" s="822">
        <f>IF(F48="M",0,F48)-IF(F10="M",0,F10)-IF(F12="M",0,F12)-IF(F31="M",0,F31)-IF(F44="M",0,F44)</f>
        <v>0</v>
      </c>
      <c r="G66" s="822">
        <f>IF(G48="M",0,G48)-IF(G10="M",0,G10)-IF(G12="M",0,G12)-IF(G31="M",0,G31)-IF(G44="M",0,G44)</f>
        <v>0</v>
      </c>
      <c r="H66" s="823"/>
      <c r="I66" s="820"/>
      <c r="J66" s="817"/>
    </row>
    <row r="67" spans="1:10" s="818" customFormat="1" ht="15.75">
      <c r="A67" s="688"/>
      <c r="B67" s="798"/>
      <c r="C67" s="821" t="s">
        <v>302</v>
      </c>
      <c r="D67" s="822">
        <f>IF(D12="M",0,D12)-IF(D13="M",0,D13)-IF(D14="M",0,D14)-IF(D15="M",0,D15)-IF(D22="M",0,D22)-IF(D27="M",0,D27)-IF(D28="M",0,D28)-IF(D29="M",0,D29)</f>
        <v>0</v>
      </c>
      <c r="E67" s="822">
        <f t="shared" ref="E67:G67" si="2">IF(E12="M",0,E12)-IF(E13="M",0,E13)-IF(E14="M",0,E14)-IF(E15="M",0,E15)-IF(E22="M",0,E22)-IF(E27="M",0,E27)-IF(E28="M",0,E28)-IF(E29="M",0,E29)</f>
        <v>0</v>
      </c>
      <c r="F67" s="822">
        <f t="shared" si="2"/>
        <v>0</v>
      </c>
      <c r="G67" s="822">
        <f t="shared" si="2"/>
        <v>0</v>
      </c>
      <c r="H67" s="823"/>
      <c r="I67" s="820"/>
      <c r="J67" s="817"/>
    </row>
    <row r="68" spans="1:10" s="818" customFormat="1" ht="15.75">
      <c r="A68" s="688"/>
      <c r="B68" s="798"/>
      <c r="C68" s="824" t="s">
        <v>46</v>
      </c>
      <c r="D68" s="822">
        <f>IF(D15="M",0,D15)-IF(D18="M",0,D18)-IF(D19="M",0,D19)</f>
        <v>0</v>
      </c>
      <c r="E68" s="822">
        <f>IF(E15="M",0,E15)-IF(E18="M",0,E18)-IF(E19="M",0,E19)</f>
        <v>0</v>
      </c>
      <c r="F68" s="822">
        <f>IF(F15="M",0,F15)-IF(F18="M",0,F18)-IF(F19="M",0,F19)</f>
        <v>0</v>
      </c>
      <c r="G68" s="822">
        <f>IF(G15="M",0,G15)-IF(G18="M",0,G18)-IF(G19="M",0,G19)</f>
        <v>0</v>
      </c>
      <c r="H68" s="823"/>
      <c r="I68" s="820"/>
      <c r="J68" s="817"/>
    </row>
    <row r="69" spans="1:10" s="818" customFormat="1" ht="15.75">
      <c r="A69" s="688"/>
      <c r="B69" s="798"/>
      <c r="C69" s="821" t="s">
        <v>47</v>
      </c>
      <c r="D69" s="822">
        <f>IF(D15="M",0,D15)-IF(D16="M",0,D16)-IF(D17="M",0,D17)</f>
        <v>0</v>
      </c>
      <c r="E69" s="822">
        <f>IF(E15="M",0,E15)-IF(E16="M",0,E16)-IF(E17="M",0,E17)</f>
        <v>0</v>
      </c>
      <c r="F69" s="822">
        <f>IF(F15="M",0,F15)-IF(F16="M",0,F16)-IF(F17="M",0,F17)</f>
        <v>0</v>
      </c>
      <c r="G69" s="822">
        <f>IF(G15="M",0,G15)-IF(G16="M",0,G16)-IF(G17="M",0,G17)</f>
        <v>0</v>
      </c>
      <c r="H69" s="823"/>
      <c r="I69" s="820"/>
      <c r="J69" s="817"/>
    </row>
    <row r="70" spans="1:10" s="818" customFormat="1" ht="15.75">
      <c r="A70" s="688"/>
      <c r="B70" s="798"/>
      <c r="C70" s="821" t="s">
        <v>48</v>
      </c>
      <c r="D70" s="822">
        <f>IF(D19="M",0,D19)-IF(D20="M",0,D20)-IF(D21="M",0,D21)</f>
        <v>0</v>
      </c>
      <c r="E70" s="822">
        <f>IF(E19="M",0,E19)-IF(E20="M",0,E20)-IF(E21="M",0,E21)</f>
        <v>0</v>
      </c>
      <c r="F70" s="822">
        <f>IF(F19="M",0,F19)-IF(F20="M",0,F20)-IF(F21="M",0,F21)</f>
        <v>0</v>
      </c>
      <c r="G70" s="822">
        <f>IF(G19="M",0,G19)-IF(G20="M",0,G20)-IF(G21="M",0,G21)</f>
        <v>0</v>
      </c>
      <c r="H70" s="823"/>
      <c r="I70" s="820"/>
      <c r="J70" s="817"/>
    </row>
    <row r="71" spans="1:10" s="818" customFormat="1" ht="15.75">
      <c r="A71" s="688"/>
      <c r="B71" s="798"/>
      <c r="C71" s="821" t="s">
        <v>49</v>
      </c>
      <c r="D71" s="822">
        <f>IF(D22="M",0,D22)-IF(D23="M",0,D23)-IF(D24="M",0,D24)</f>
        <v>0</v>
      </c>
      <c r="E71" s="822">
        <f>IF(E22="M",0,E22)-IF(E23="M",0,E23)-IF(E24="M",0,E24)</f>
        <v>0</v>
      </c>
      <c r="F71" s="822">
        <f>IF(F22="M",0,F22)-IF(F23="M",0,F23)-IF(F24="M",0,F24)</f>
        <v>0</v>
      </c>
      <c r="G71" s="822">
        <f>IF(G22="M",0,G22)-IF(G23="M",0,G23)-IF(G24="M",0,G24)</f>
        <v>0</v>
      </c>
      <c r="H71" s="823"/>
      <c r="I71" s="820"/>
      <c r="J71" s="817"/>
    </row>
    <row r="72" spans="1:10" s="818" customFormat="1" ht="15.75">
      <c r="A72" s="688"/>
      <c r="B72" s="798"/>
      <c r="C72" s="821" t="s">
        <v>50</v>
      </c>
      <c r="D72" s="822">
        <f>IF(D24="M",0,D24)-IF(D25="M",0,D25)-IF(D26="M",0,D26)</f>
        <v>0</v>
      </c>
      <c r="E72" s="822">
        <f>IF(E24="M",0,E24)-IF(E25="M",0,E25)-IF(E26="M",0,E26)</f>
        <v>0</v>
      </c>
      <c r="F72" s="822">
        <f>IF(F24="M",0,F24)-IF(F25="M",0,F25)-IF(F26="M",0,F26)</f>
        <v>0</v>
      </c>
      <c r="G72" s="822">
        <f>IF(G24="M",0,G24)-IF(G25="M",0,G25)-IF(G26="M",0,G26)</f>
        <v>0</v>
      </c>
      <c r="H72" s="823"/>
      <c r="I72" s="820"/>
      <c r="J72" s="817"/>
    </row>
    <row r="73" spans="1:10" s="818" customFormat="1" ht="23.25">
      <c r="A73" s="688"/>
      <c r="B73" s="798"/>
      <c r="C73" s="821" t="s">
        <v>307</v>
      </c>
      <c r="D73" s="822">
        <f>IF(D31="M",0,D31)-IF(D32="M",0,D32)-IF(D33="M",0,D33)-IF(D34="M",0,D34)-IF(D36="M",0,D36)-IF(D37="M",0,D37)-IF(D38="M",0,D38)-IF(D40="M",0,D40)-IF(D41="M",0,D41)-IF(D42="M",0,D42)</f>
        <v>0</v>
      </c>
      <c r="E73" s="822">
        <f t="shared" ref="E73:G73" si="3">IF(E31="M",0,E31)-IF(E32="M",0,E32)-IF(E33="M",0,E33)-IF(E34="M",0,E34)-IF(E36="M",0,E36)-IF(E37="M",0,E37)-IF(E38="M",0,E38)-IF(E40="M",0,E40)-IF(E41="M",0,E41)-IF(E42="M",0,E42)</f>
        <v>0</v>
      </c>
      <c r="F73" s="822">
        <f t="shared" si="3"/>
        <v>0</v>
      </c>
      <c r="G73" s="822">
        <f t="shared" si="3"/>
        <v>0</v>
      </c>
      <c r="H73" s="823"/>
      <c r="I73" s="820"/>
      <c r="J73" s="817"/>
    </row>
    <row r="74" spans="1:10" s="818" customFormat="1" ht="15.75">
      <c r="A74" s="688"/>
      <c r="B74" s="798"/>
      <c r="C74" s="821" t="s">
        <v>51</v>
      </c>
      <c r="D74" s="822">
        <f>IF(D44="M",0,D44)-IF(D45="M",0,D45)-IF(D46="M",0,D46)</f>
        <v>0</v>
      </c>
      <c r="E74" s="822">
        <f>IF(E44="M",0,E44)-IF(E45="M",0,E45)-IF(E46="M",0,E46)</f>
        <v>0</v>
      </c>
      <c r="F74" s="822">
        <f>IF(F44="M",0,F44)-IF(F45="M",0,F45)-IF(F46="M",0,F46)</f>
        <v>0</v>
      </c>
      <c r="G74" s="822">
        <f>IF(G44="M",0,G44)-IF(G45="M",0,G45)-IF(G46="M",0,G46)</f>
        <v>0</v>
      </c>
      <c r="H74" s="685"/>
      <c r="I74" s="820"/>
    </row>
    <row r="75" spans="1:10" s="818" customFormat="1" ht="15.75">
      <c r="A75" s="688"/>
      <c r="B75" s="798"/>
      <c r="C75" s="821" t="s">
        <v>29</v>
      </c>
      <c r="D75" s="822">
        <f>IF(D51="M",0,D51)-IF(D52="M",0,D52)+IF(D53="M",0,D53)</f>
        <v>0</v>
      </c>
      <c r="E75" s="822">
        <f>IF(E51="M",0,E51)-IF(E52="M",0,E52)+IF(E53="M",0,E53)</f>
        <v>0</v>
      </c>
      <c r="F75" s="822">
        <f>IF(F51="M",0,F51)-IF(F52="M",0,F52)+IF(F53="M",0,F53)</f>
        <v>0</v>
      </c>
      <c r="G75" s="822">
        <f>IF(G51="M",0,G51)-IF(G52="M",0,G52)+IF(G53="M",0,G53)</f>
        <v>0</v>
      </c>
      <c r="H75" s="685"/>
      <c r="I75" s="820"/>
    </row>
    <row r="76" spans="1:10" s="818" customFormat="1" ht="15.75">
      <c r="A76" s="688"/>
      <c r="B76" s="798"/>
      <c r="C76" s="825" t="s">
        <v>778</v>
      </c>
      <c r="D76" s="826"/>
      <c r="E76" s="826"/>
      <c r="F76" s="826"/>
      <c r="G76" s="826"/>
      <c r="H76" s="685"/>
      <c r="I76" s="820"/>
    </row>
    <row r="77" spans="1:10" s="818" customFormat="1" ht="15.75">
      <c r="A77" s="688"/>
      <c r="B77" s="798"/>
      <c r="C77" s="827" t="s">
        <v>52</v>
      </c>
      <c r="D77" s="828">
        <f>IF('Table 1'!E13="M",0,'Table 1'!E13)+IF(D10="M",0,D10)</f>
        <v>0</v>
      </c>
      <c r="E77" s="828">
        <f>IF('Table 1'!F13="M",0,'Table 1'!F13)+IF(E10="M",0,E10)</f>
        <v>0</v>
      </c>
      <c r="F77" s="828">
        <f>IF('Table 1'!G13="M",0,'Table 1'!G13)+IF(F10="M",0,F10)</f>
        <v>0</v>
      </c>
      <c r="G77" s="828">
        <f>IF('Table 1'!H13="M",0,'Table 1'!H13)+IF(G10="M",0,G10)</f>
        <v>0</v>
      </c>
      <c r="H77" s="829"/>
      <c r="I77" s="830"/>
    </row>
  </sheetData>
  <sheetProtection formatColumns="0" formatRows="0" insertHyperlinks="0"/>
  <mergeCells count="2">
    <mergeCell ref="E6:F6"/>
    <mergeCell ref="D64:G64"/>
  </mergeCells>
  <conditionalFormatting sqref="D64:G64">
    <cfRule type="expression" dxfId="6" priority="1" stopIfTrue="1">
      <formula>COUNTA(D10:G10,D12:G29,D31:G34,D36:G38,D40:G42,D44:G46,D48:G48,D51:G53)/144*100&lt;&gt;100</formula>
    </cfRule>
  </conditionalFormatting>
  <hyperlinks>
    <hyperlink ref="L2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56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3">
    <tabColor rgb="FF00FF00"/>
    <pageSetUpPr fitToPage="1"/>
  </sheetPr>
  <dimension ref="A1:Q77"/>
  <sheetViews>
    <sheetView showGridLines="0" defaultGridColor="0" topLeftCell="B1" colorId="22" zoomScale="80" zoomScaleNormal="80" zoomScaleSheetLayoutView="80" workbookViewId="0">
      <pane xSplit="2" ySplit="9" topLeftCell="D55" activePane="bottomRight" state="frozen"/>
      <selection activeCell="B1" sqref="B1"/>
      <selection pane="topRight" activeCell="D1" sqref="D1"/>
      <selection pane="bottomLeft" activeCell="B10" sqref="B10"/>
      <selection pane="bottomRight" activeCell="F16" sqref="F16"/>
    </sheetView>
  </sheetViews>
  <sheetFormatPr defaultColWidth="9.77734375" defaultRowHeight="15"/>
  <cols>
    <col min="1" max="1" width="12.44140625" style="30" hidden="1" customWidth="1"/>
    <col min="2" max="2" width="3.88671875" style="20" customWidth="1"/>
    <col min="3" max="3" width="68.44140625" style="25" customWidth="1"/>
    <col min="4" max="7" width="13.33203125" style="10" customWidth="1"/>
    <col min="8" max="8" width="14.5546875" style="10" customWidth="1"/>
    <col min="9" max="9" width="5.33203125" style="10" customWidth="1"/>
    <col min="10" max="10" width="1" style="10" customWidth="1"/>
    <col min="11" max="11" width="0.5546875" style="10" customWidth="1"/>
    <col min="12" max="12" width="9.77734375" style="10"/>
    <col min="13" max="13" width="9.6640625" style="10" customWidth="1"/>
    <col min="14" max="14" width="13.109375" style="10" customWidth="1"/>
    <col min="15" max="15" width="9.33203125" style="10" customWidth="1"/>
    <col min="16" max="16384" width="9.77734375" style="10"/>
  </cols>
  <sheetData>
    <row r="1" spans="1:17" ht="9.75" customHeight="1">
      <c r="A1" s="24"/>
      <c r="B1" s="24"/>
      <c r="C1" s="420"/>
      <c r="D1" s="238"/>
      <c r="E1" s="387"/>
      <c r="F1" s="387"/>
      <c r="G1" s="387"/>
      <c r="H1" s="26"/>
      <c r="I1" s="26"/>
      <c r="K1" s="13"/>
      <c r="L1" s="262" t="s">
        <v>272</v>
      </c>
      <c r="M1" s="262">
        <v>3</v>
      </c>
      <c r="N1" s="262">
        <v>4</v>
      </c>
      <c r="O1" s="262">
        <v>5</v>
      </c>
      <c r="P1" s="262">
        <v>6</v>
      </c>
      <c r="Q1" s="328"/>
    </row>
    <row r="2" spans="1:17" ht="18">
      <c r="B2" s="30"/>
      <c r="C2" s="338" t="s">
        <v>711</v>
      </c>
      <c r="D2" s="266"/>
      <c r="E2" s="328"/>
      <c r="F2" s="328"/>
      <c r="G2" s="328"/>
      <c r="K2" s="13"/>
    </row>
    <row r="3" spans="1:17" ht="18">
      <c r="B3" s="30"/>
      <c r="C3" s="338"/>
      <c r="D3" s="266"/>
      <c r="E3" s="328"/>
      <c r="F3" s="328"/>
      <c r="G3" s="328"/>
      <c r="K3" s="13"/>
    </row>
    <row r="4" spans="1:17" ht="16.5" thickBot="1">
      <c r="B4" s="30"/>
      <c r="C4" s="388"/>
      <c r="D4" s="411"/>
      <c r="E4" s="328"/>
      <c r="F4" s="328"/>
      <c r="G4" s="328"/>
      <c r="K4" s="13"/>
      <c r="L4" s="1118" t="s">
        <v>900</v>
      </c>
    </row>
    <row r="5" spans="1:17" ht="16.5" thickTop="1">
      <c r="A5" s="176"/>
      <c r="B5" s="186"/>
      <c r="C5" s="342"/>
      <c r="D5" s="343"/>
      <c r="E5" s="343"/>
      <c r="F5" s="343"/>
      <c r="G5" s="344"/>
      <c r="H5" s="40"/>
      <c r="I5" s="41"/>
      <c r="K5" s="13"/>
    </row>
    <row r="6" spans="1:17" ht="15.75">
      <c r="A6" s="170"/>
      <c r="B6" s="169"/>
      <c r="C6" s="267" t="str">
        <f>'Titulní stránka'!E13</f>
        <v>Členská země: Česká republika</v>
      </c>
      <c r="D6" s="345"/>
      <c r="E6" s="1141" t="s">
        <v>554</v>
      </c>
      <c r="F6" s="1141"/>
      <c r="G6" s="412"/>
      <c r="H6" s="43"/>
      <c r="I6" s="51"/>
    </row>
    <row r="7" spans="1:17" ht="15.75">
      <c r="A7" s="277"/>
      <c r="B7" s="377"/>
      <c r="C7" s="22" t="s">
        <v>555</v>
      </c>
      <c r="D7" s="347">
        <f>'Tabulka 1'!E5</f>
        <v>2021</v>
      </c>
      <c r="E7" s="347">
        <f>'Tabulka 1'!F5</f>
        <v>2022</v>
      </c>
      <c r="F7" s="347">
        <f>'Tabulka 1'!G5</f>
        <v>2023</v>
      </c>
      <c r="G7" s="347">
        <f>'Tabulka 1'!H5</f>
        <v>2024</v>
      </c>
      <c r="H7" s="45"/>
      <c r="I7" s="51"/>
    </row>
    <row r="8" spans="1:17" ht="15.75">
      <c r="A8" s="277"/>
      <c r="B8" s="333"/>
      <c r="C8" s="281" t="str">
        <f>'Titulní stránka'!E14</f>
        <v>Datum: 31/03/2024</v>
      </c>
      <c r="D8" s="421"/>
      <c r="E8" s="421"/>
      <c r="F8" s="421"/>
      <c r="G8" s="422"/>
      <c r="H8" s="57"/>
      <c r="I8" s="51"/>
    </row>
    <row r="9" spans="1:17" ht="10.5" customHeight="1" thickBot="1">
      <c r="A9" s="277"/>
      <c r="B9" s="334"/>
      <c r="C9" s="337"/>
      <c r="D9" s="32"/>
      <c r="E9" s="32"/>
      <c r="F9" s="32"/>
      <c r="G9" s="74"/>
      <c r="H9" s="66"/>
      <c r="I9" s="51"/>
    </row>
    <row r="10" spans="1:17" ht="17.25" thickTop="1" thickBot="1">
      <c r="A10" s="335" t="s">
        <v>231</v>
      </c>
      <c r="B10" s="472"/>
      <c r="C10" s="363" t="s">
        <v>663</v>
      </c>
      <c r="D10" s="95">
        <v>9272</v>
      </c>
      <c r="E10" s="95">
        <v>-398</v>
      </c>
      <c r="F10" s="95">
        <v>4302</v>
      </c>
      <c r="G10" s="96">
        <v>20070</v>
      </c>
      <c r="H10" s="4"/>
      <c r="I10" s="51"/>
    </row>
    <row r="11" spans="1:17" ht="6" customHeight="1" thickTop="1">
      <c r="A11" s="335"/>
      <c r="B11" s="169"/>
      <c r="C11" s="396"/>
      <c r="D11" s="158"/>
      <c r="E11" s="158"/>
      <c r="F11" s="158"/>
      <c r="G11" s="159"/>
      <c r="H11" s="7"/>
      <c r="I11" s="51"/>
    </row>
    <row r="12" spans="1:17" s="18" customFormat="1" ht="16.5" customHeight="1">
      <c r="A12" s="335" t="s">
        <v>232</v>
      </c>
      <c r="B12" s="472"/>
      <c r="C12" s="397" t="s">
        <v>649</v>
      </c>
      <c r="D12" s="254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-8053</v>
      </c>
      <c r="E12" s="254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5535</v>
      </c>
      <c r="F12" s="254">
        <f t="shared" si="0"/>
        <v>2707</v>
      </c>
      <c r="G12" s="254">
        <f t="shared" si="0"/>
        <v>-2108</v>
      </c>
      <c r="H12" s="157"/>
      <c r="I12" s="67"/>
    </row>
    <row r="13" spans="1:17" s="18" customFormat="1" ht="16.5" customHeight="1">
      <c r="A13" s="335" t="s">
        <v>233</v>
      </c>
      <c r="B13" s="472"/>
      <c r="C13" s="398" t="s">
        <v>621</v>
      </c>
      <c r="D13" s="113">
        <v>-13032</v>
      </c>
      <c r="E13" s="113">
        <v>4920</v>
      </c>
      <c r="F13" s="113">
        <v>-1377</v>
      </c>
      <c r="G13" s="113">
        <v>-7175</v>
      </c>
      <c r="H13" s="112"/>
      <c r="I13" s="67"/>
    </row>
    <row r="14" spans="1:17" s="18" customFormat="1" ht="16.5" customHeight="1">
      <c r="A14" s="335" t="s">
        <v>234</v>
      </c>
      <c r="B14" s="472"/>
      <c r="C14" s="398" t="s">
        <v>622</v>
      </c>
      <c r="D14" s="113">
        <v>17</v>
      </c>
      <c r="E14" s="113">
        <v>1</v>
      </c>
      <c r="F14" s="113">
        <v>-2</v>
      </c>
      <c r="G14" s="113">
        <v>0</v>
      </c>
      <c r="H14" s="112"/>
      <c r="I14" s="67"/>
    </row>
    <row r="15" spans="1:17" s="18" customFormat="1" ht="16.5" customHeight="1">
      <c r="A15" s="335" t="s">
        <v>235</v>
      </c>
      <c r="B15" s="472"/>
      <c r="C15" s="398" t="s">
        <v>623</v>
      </c>
      <c r="D15" s="113">
        <v>0</v>
      </c>
      <c r="E15" s="113">
        <v>0</v>
      </c>
      <c r="F15" s="113">
        <v>0</v>
      </c>
      <c r="G15" s="113">
        <v>0</v>
      </c>
      <c r="H15" s="112"/>
      <c r="I15" s="67"/>
    </row>
    <row r="16" spans="1:17" s="18" customFormat="1" ht="16.5" customHeight="1">
      <c r="A16" s="335" t="s">
        <v>236</v>
      </c>
      <c r="B16" s="472"/>
      <c r="C16" s="399" t="s">
        <v>625</v>
      </c>
      <c r="D16" s="114">
        <v>0</v>
      </c>
      <c r="E16" s="115">
        <v>0</v>
      </c>
      <c r="F16" s="115">
        <v>0</v>
      </c>
      <c r="G16" s="116">
        <v>0</v>
      </c>
      <c r="H16" s="112"/>
      <c r="I16" s="67"/>
    </row>
    <row r="17" spans="1:9" s="18" customFormat="1" ht="16.5" customHeight="1">
      <c r="A17" s="335" t="s">
        <v>237</v>
      </c>
      <c r="B17" s="472"/>
      <c r="C17" s="399" t="s">
        <v>624</v>
      </c>
      <c r="D17" s="117">
        <v>0</v>
      </c>
      <c r="E17" s="118">
        <v>0</v>
      </c>
      <c r="F17" s="118">
        <v>0</v>
      </c>
      <c r="G17" s="119">
        <v>0</v>
      </c>
      <c r="H17" s="112"/>
      <c r="I17" s="67"/>
    </row>
    <row r="18" spans="1:9" s="18" customFormat="1" ht="16.5" customHeight="1">
      <c r="A18" s="335" t="s">
        <v>238</v>
      </c>
      <c r="B18" s="472"/>
      <c r="C18" s="400" t="s">
        <v>628</v>
      </c>
      <c r="D18" s="113">
        <v>0</v>
      </c>
      <c r="E18" s="113">
        <v>0</v>
      </c>
      <c r="F18" s="113">
        <v>0</v>
      </c>
      <c r="G18" s="113">
        <v>0</v>
      </c>
      <c r="H18" s="112"/>
      <c r="I18" s="67"/>
    </row>
    <row r="19" spans="1:9" s="18" customFormat="1" ht="16.5" customHeight="1">
      <c r="A19" s="335" t="s">
        <v>239</v>
      </c>
      <c r="B19" s="472"/>
      <c r="C19" s="400" t="s">
        <v>629</v>
      </c>
      <c r="D19" s="113">
        <v>0</v>
      </c>
      <c r="E19" s="113">
        <v>0</v>
      </c>
      <c r="F19" s="113">
        <v>0</v>
      </c>
      <c r="G19" s="113">
        <v>0</v>
      </c>
      <c r="H19" s="112"/>
      <c r="I19" s="67"/>
    </row>
    <row r="20" spans="1:9" s="18" customFormat="1" ht="16.5" customHeight="1">
      <c r="A20" s="335" t="s">
        <v>240</v>
      </c>
      <c r="B20" s="472"/>
      <c r="C20" s="401" t="s">
        <v>626</v>
      </c>
      <c r="D20" s="120">
        <v>0</v>
      </c>
      <c r="E20" s="121">
        <v>0</v>
      </c>
      <c r="F20" s="121">
        <v>0</v>
      </c>
      <c r="G20" s="122">
        <v>0</v>
      </c>
      <c r="H20" s="112"/>
      <c r="I20" s="67"/>
    </row>
    <row r="21" spans="1:9" s="18" customFormat="1" ht="16.5" customHeight="1">
      <c r="A21" s="335" t="s">
        <v>241</v>
      </c>
      <c r="B21" s="472"/>
      <c r="C21" s="401" t="s">
        <v>627</v>
      </c>
      <c r="D21" s="123">
        <v>0</v>
      </c>
      <c r="E21" s="124">
        <v>0</v>
      </c>
      <c r="F21" s="124">
        <v>0</v>
      </c>
      <c r="G21" s="125">
        <v>0</v>
      </c>
      <c r="H21" s="112"/>
      <c r="I21" s="67"/>
    </row>
    <row r="22" spans="1:9" s="18" customFormat="1" ht="16.5" customHeight="1">
      <c r="A22" s="335" t="s">
        <v>242</v>
      </c>
      <c r="B22" s="472"/>
      <c r="C22" s="398" t="s">
        <v>630</v>
      </c>
      <c r="D22" s="113">
        <v>0</v>
      </c>
      <c r="E22" s="113">
        <v>8</v>
      </c>
      <c r="F22" s="113">
        <v>0</v>
      </c>
      <c r="G22" s="113">
        <v>10</v>
      </c>
      <c r="H22" s="112"/>
      <c r="I22" s="67"/>
    </row>
    <row r="23" spans="1:9" s="18" customFormat="1" ht="16.5" customHeight="1">
      <c r="A23" s="335" t="s">
        <v>243</v>
      </c>
      <c r="B23" s="472"/>
      <c r="C23" s="400" t="s">
        <v>650</v>
      </c>
      <c r="D23" s="113">
        <v>0</v>
      </c>
      <c r="E23" s="113">
        <v>0</v>
      </c>
      <c r="F23" s="113">
        <v>0</v>
      </c>
      <c r="G23" s="113">
        <v>0</v>
      </c>
      <c r="H23" s="112"/>
      <c r="I23" s="67"/>
    </row>
    <row r="24" spans="1:9" s="18" customFormat="1" ht="16.5" customHeight="1">
      <c r="A24" s="335" t="s">
        <v>244</v>
      </c>
      <c r="B24" s="472"/>
      <c r="C24" s="400" t="s">
        <v>631</v>
      </c>
      <c r="D24" s="113">
        <v>0</v>
      </c>
      <c r="E24" s="113">
        <v>8</v>
      </c>
      <c r="F24" s="113">
        <v>0</v>
      </c>
      <c r="G24" s="113">
        <v>10</v>
      </c>
      <c r="H24" s="112"/>
      <c r="I24" s="67"/>
    </row>
    <row r="25" spans="1:9" s="18" customFormat="1" ht="16.5" customHeight="1">
      <c r="A25" s="335" t="s">
        <v>245</v>
      </c>
      <c r="B25" s="472"/>
      <c r="C25" s="401" t="s">
        <v>626</v>
      </c>
      <c r="D25" s="126">
        <v>0</v>
      </c>
      <c r="E25" s="127">
        <v>8</v>
      </c>
      <c r="F25" s="127">
        <v>0</v>
      </c>
      <c r="G25" s="128">
        <v>10</v>
      </c>
      <c r="H25" s="112"/>
      <c r="I25" s="67"/>
    </row>
    <row r="26" spans="1:9" s="18" customFormat="1" ht="16.5" customHeight="1" thickBot="1">
      <c r="A26" s="335" t="s">
        <v>246</v>
      </c>
      <c r="B26" s="472"/>
      <c r="C26" s="401" t="s">
        <v>627</v>
      </c>
      <c r="D26" s="126">
        <v>0</v>
      </c>
      <c r="E26" s="127">
        <v>0</v>
      </c>
      <c r="F26" s="127">
        <v>0</v>
      </c>
      <c r="G26" s="128">
        <v>0</v>
      </c>
      <c r="H26" s="112"/>
      <c r="I26" s="67"/>
    </row>
    <row r="27" spans="1:9" s="18" customFormat="1" ht="16.5" customHeight="1">
      <c r="A27" s="391" t="s">
        <v>282</v>
      </c>
      <c r="B27" s="472"/>
      <c r="C27" s="398" t="s">
        <v>632</v>
      </c>
      <c r="D27" s="113">
        <v>0</v>
      </c>
      <c r="E27" s="113">
        <v>0</v>
      </c>
      <c r="F27" s="113">
        <v>0</v>
      </c>
      <c r="G27" s="113">
        <v>0</v>
      </c>
      <c r="H27" s="112"/>
      <c r="I27" s="67"/>
    </row>
    <row r="28" spans="1:9" s="18" customFormat="1" ht="16.5" customHeight="1" thickBot="1">
      <c r="A28" s="392" t="s">
        <v>283</v>
      </c>
      <c r="B28" s="472"/>
      <c r="C28" s="398" t="s">
        <v>633</v>
      </c>
      <c r="D28" s="113">
        <v>4962</v>
      </c>
      <c r="E28" s="113">
        <v>606</v>
      </c>
      <c r="F28" s="113">
        <v>4086</v>
      </c>
      <c r="G28" s="113">
        <v>5057</v>
      </c>
      <c r="H28" s="112"/>
      <c r="I28" s="67"/>
    </row>
    <row r="29" spans="1:9" s="18" customFormat="1" ht="16.5" customHeight="1">
      <c r="A29" s="335" t="s">
        <v>247</v>
      </c>
      <c r="B29" s="472"/>
      <c r="C29" s="398" t="s">
        <v>634</v>
      </c>
      <c r="D29" s="113">
        <v>0</v>
      </c>
      <c r="E29" s="113">
        <v>0</v>
      </c>
      <c r="F29" s="113">
        <v>0</v>
      </c>
      <c r="G29" s="113">
        <v>0</v>
      </c>
      <c r="H29" s="112"/>
      <c r="I29" s="67"/>
    </row>
    <row r="30" spans="1:9" s="18" customFormat="1" ht="16.5" customHeight="1">
      <c r="A30" s="335"/>
      <c r="B30" s="169"/>
      <c r="C30" s="402"/>
      <c r="D30" s="129"/>
      <c r="E30" s="130"/>
      <c r="F30" s="130"/>
      <c r="G30" s="131"/>
      <c r="H30" s="112"/>
      <c r="I30" s="67"/>
    </row>
    <row r="31" spans="1:9" s="18" customFormat="1" ht="16.5" customHeight="1">
      <c r="A31" s="335" t="s">
        <v>248</v>
      </c>
      <c r="B31" s="472"/>
      <c r="C31" s="403" t="s">
        <v>635</v>
      </c>
      <c r="D31" s="406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2657</v>
      </c>
      <c r="E31" s="406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-2831</v>
      </c>
      <c r="F31" s="406">
        <f t="shared" si="1"/>
        <v>-3106</v>
      </c>
      <c r="G31" s="406">
        <f t="shared" si="1"/>
        <v>-18378</v>
      </c>
      <c r="H31" s="112"/>
      <c r="I31" s="67"/>
    </row>
    <row r="32" spans="1:9" s="18" customFormat="1" ht="16.5" customHeight="1" thickBot="1">
      <c r="A32" s="335" t="s">
        <v>249</v>
      </c>
      <c r="B32" s="472"/>
      <c r="C32" s="398" t="s">
        <v>636</v>
      </c>
      <c r="D32" s="113">
        <v>0</v>
      </c>
      <c r="E32" s="113">
        <v>0</v>
      </c>
      <c r="F32" s="113">
        <v>0</v>
      </c>
      <c r="G32" s="113">
        <v>0</v>
      </c>
      <c r="H32" s="112"/>
      <c r="I32" s="67"/>
    </row>
    <row r="33" spans="1:9" s="18" customFormat="1" ht="16.5" customHeight="1" thickBot="1">
      <c r="A33" s="317" t="s">
        <v>290</v>
      </c>
      <c r="B33" s="472"/>
      <c r="C33" s="398" t="s">
        <v>637</v>
      </c>
      <c r="D33" s="113">
        <v>2657</v>
      </c>
      <c r="E33" s="113">
        <v>-2831</v>
      </c>
      <c r="F33" s="113">
        <v>-3106</v>
      </c>
      <c r="G33" s="113">
        <v>-18378</v>
      </c>
      <c r="H33" s="112"/>
      <c r="I33" s="67"/>
    </row>
    <row r="34" spans="1:9" s="18" customFormat="1" ht="16.5" customHeight="1">
      <c r="A34" s="335" t="s">
        <v>250</v>
      </c>
      <c r="B34" s="472"/>
      <c r="C34" s="398" t="s">
        <v>678</v>
      </c>
      <c r="D34" s="113">
        <v>0</v>
      </c>
      <c r="E34" s="113">
        <v>0</v>
      </c>
      <c r="F34" s="113">
        <v>0</v>
      </c>
      <c r="G34" s="113">
        <v>0</v>
      </c>
      <c r="H34" s="112"/>
      <c r="I34" s="67"/>
    </row>
    <row r="35" spans="1:9" s="18" customFormat="1" ht="16.5" customHeight="1">
      <c r="A35" s="335"/>
      <c r="B35" s="169"/>
      <c r="C35" s="404"/>
      <c r="D35" s="132"/>
      <c r="E35" s="133"/>
      <c r="F35" s="133"/>
      <c r="G35" s="134"/>
      <c r="H35" s="112"/>
      <c r="I35" s="67"/>
    </row>
    <row r="36" spans="1:9" s="18" customFormat="1" ht="16.5" customHeight="1">
      <c r="A36" s="335" t="s">
        <v>251</v>
      </c>
      <c r="B36" s="472"/>
      <c r="C36" s="398" t="s">
        <v>638</v>
      </c>
      <c r="D36" s="113">
        <v>0</v>
      </c>
      <c r="E36" s="113">
        <v>0</v>
      </c>
      <c r="F36" s="113">
        <v>0</v>
      </c>
      <c r="G36" s="113">
        <v>0</v>
      </c>
      <c r="H36" s="112"/>
      <c r="I36" s="67"/>
    </row>
    <row r="37" spans="1:9" s="18" customFormat="1" ht="16.5" customHeight="1">
      <c r="A37" s="335" t="s">
        <v>252</v>
      </c>
      <c r="B37" s="472"/>
      <c r="C37" s="398" t="s">
        <v>651</v>
      </c>
      <c r="D37" s="113">
        <v>0</v>
      </c>
      <c r="E37" s="113">
        <v>0</v>
      </c>
      <c r="F37" s="113">
        <v>0</v>
      </c>
      <c r="G37" s="113">
        <v>0</v>
      </c>
      <c r="H37" s="112"/>
      <c r="I37" s="67"/>
    </row>
    <row r="38" spans="1:9" s="232" customFormat="1" ht="16.5" customHeight="1">
      <c r="A38" s="335" t="s">
        <v>253</v>
      </c>
      <c r="B38" s="472"/>
      <c r="C38" s="405" t="s">
        <v>639</v>
      </c>
      <c r="D38" s="113">
        <v>0</v>
      </c>
      <c r="E38" s="113">
        <v>0</v>
      </c>
      <c r="F38" s="113">
        <v>0</v>
      </c>
      <c r="G38" s="113">
        <v>0</v>
      </c>
      <c r="H38" s="112"/>
      <c r="I38" s="67"/>
    </row>
    <row r="39" spans="1:9" s="18" customFormat="1" ht="16.5" customHeight="1">
      <c r="A39" s="335"/>
      <c r="B39" s="169"/>
      <c r="C39" s="404"/>
      <c r="D39" s="132"/>
      <c r="E39" s="133"/>
      <c r="F39" s="133"/>
      <c r="G39" s="134"/>
      <c r="H39" s="112"/>
      <c r="I39" s="67"/>
    </row>
    <row r="40" spans="1:9" s="18" customFormat="1" ht="16.5" customHeight="1">
      <c r="A40" s="335" t="s">
        <v>254</v>
      </c>
      <c r="B40" s="472"/>
      <c r="C40" s="398" t="s">
        <v>652</v>
      </c>
      <c r="D40" s="113">
        <v>0</v>
      </c>
      <c r="E40" s="113">
        <v>0</v>
      </c>
      <c r="F40" s="113">
        <v>0</v>
      </c>
      <c r="G40" s="113">
        <v>0</v>
      </c>
      <c r="H40" s="112"/>
      <c r="I40" s="67"/>
    </row>
    <row r="41" spans="1:9" s="18" customFormat="1" ht="16.5" customHeight="1">
      <c r="A41" s="335" t="s">
        <v>304</v>
      </c>
      <c r="B41" s="472"/>
      <c r="C41" s="398" t="s">
        <v>640</v>
      </c>
      <c r="D41" s="113">
        <v>0</v>
      </c>
      <c r="E41" s="113">
        <v>0</v>
      </c>
      <c r="F41" s="113">
        <v>0</v>
      </c>
      <c r="G41" s="113">
        <v>0</v>
      </c>
      <c r="H41" s="112"/>
      <c r="I41" s="67"/>
    </row>
    <row r="42" spans="1:9" s="18" customFormat="1" ht="16.5" customHeight="1">
      <c r="A42" s="335" t="s">
        <v>255</v>
      </c>
      <c r="B42" s="472"/>
      <c r="C42" s="398" t="s">
        <v>641</v>
      </c>
      <c r="D42" s="113">
        <v>0</v>
      </c>
      <c r="E42" s="113">
        <v>0</v>
      </c>
      <c r="F42" s="113">
        <v>0</v>
      </c>
      <c r="G42" s="113">
        <v>0</v>
      </c>
      <c r="H42" s="112"/>
      <c r="I42" s="67"/>
    </row>
    <row r="43" spans="1:9" s="18" customFormat="1" ht="16.5" customHeight="1">
      <c r="A43" s="335"/>
      <c r="B43" s="169"/>
      <c r="C43" s="404"/>
      <c r="D43" s="132"/>
      <c r="E43" s="133"/>
      <c r="F43" s="133"/>
      <c r="G43" s="134"/>
      <c r="H43" s="112"/>
      <c r="I43" s="67"/>
    </row>
    <row r="44" spans="1:9" s="18" customFormat="1" ht="16.5" customHeight="1">
      <c r="A44" s="335" t="s">
        <v>256</v>
      </c>
      <c r="B44" s="472"/>
      <c r="C44" s="403" t="s">
        <v>12</v>
      </c>
      <c r="D44" s="113">
        <v>-4052</v>
      </c>
      <c r="E44" s="113">
        <v>-2512</v>
      </c>
      <c r="F44" s="113">
        <v>-3609</v>
      </c>
      <c r="G44" s="113">
        <v>545</v>
      </c>
      <c r="H44" s="112"/>
      <c r="I44" s="67"/>
    </row>
    <row r="45" spans="1:9" s="18" customFormat="1" ht="16.5" customHeight="1">
      <c r="A45" s="335" t="s">
        <v>257</v>
      </c>
      <c r="B45" s="472"/>
      <c r="C45" s="398" t="s">
        <v>642</v>
      </c>
      <c r="D45" s="113">
        <v>-4052</v>
      </c>
      <c r="E45" s="113">
        <v>-2512</v>
      </c>
      <c r="F45" s="113">
        <v>-3609</v>
      </c>
      <c r="G45" s="113">
        <v>545</v>
      </c>
      <c r="H45" s="112"/>
      <c r="I45" s="67"/>
    </row>
    <row r="46" spans="1:9" s="18" customFormat="1" ht="16.5" customHeight="1">
      <c r="A46" s="335" t="s">
        <v>258</v>
      </c>
      <c r="B46" s="472"/>
      <c r="C46" s="398" t="s">
        <v>643</v>
      </c>
      <c r="D46" s="113">
        <v>0</v>
      </c>
      <c r="E46" s="113">
        <v>0</v>
      </c>
      <c r="F46" s="113">
        <v>0</v>
      </c>
      <c r="G46" s="113">
        <v>0</v>
      </c>
      <c r="H46" s="112"/>
      <c r="I46" s="67"/>
    </row>
    <row r="47" spans="1:9" s="18" customFormat="1" ht="13.5" customHeight="1" thickBot="1">
      <c r="A47" s="335"/>
      <c r="B47" s="169"/>
      <c r="C47" s="402"/>
      <c r="D47" s="135"/>
      <c r="E47" s="136"/>
      <c r="F47" s="136"/>
      <c r="G47" s="137"/>
      <c r="H47" s="138"/>
      <c r="I47" s="67"/>
    </row>
    <row r="48" spans="1:9" s="18" customFormat="1" ht="19.5" customHeight="1" thickTop="1" thickBot="1">
      <c r="A48" s="335" t="s">
        <v>259</v>
      </c>
      <c r="B48" s="472"/>
      <c r="C48" s="363" t="s">
        <v>664</v>
      </c>
      <c r="D48" s="98">
        <v>-176</v>
      </c>
      <c r="E48" s="98">
        <v>-206</v>
      </c>
      <c r="F48" s="98">
        <v>294</v>
      </c>
      <c r="G48" s="99">
        <v>129</v>
      </c>
      <c r="H48" s="6"/>
      <c r="I48" s="67"/>
    </row>
    <row r="49" spans="1:11" ht="9" customHeight="1" thickTop="1" thickBot="1">
      <c r="A49" s="335"/>
      <c r="B49" s="169"/>
      <c r="C49" s="414"/>
      <c r="D49" s="100"/>
      <c r="E49" s="100"/>
      <c r="F49" s="100"/>
      <c r="G49" s="100"/>
      <c r="H49" s="8"/>
      <c r="I49" s="51"/>
    </row>
    <row r="50" spans="1:11" ht="9" customHeight="1" thickTop="1" thickBot="1">
      <c r="A50" s="335"/>
      <c r="B50" s="169"/>
      <c r="C50" s="415"/>
      <c r="D50" s="101"/>
      <c r="E50" s="102"/>
      <c r="F50" s="102"/>
      <c r="G50" s="102"/>
      <c r="H50" s="9"/>
      <c r="I50" s="51"/>
    </row>
    <row r="51" spans="1:11" ht="18.75" thickTop="1" thickBot="1">
      <c r="A51" s="335" t="s">
        <v>260</v>
      </c>
      <c r="B51" s="472"/>
      <c r="C51" s="363" t="s">
        <v>704</v>
      </c>
      <c r="D51" s="95">
        <v>-51422</v>
      </c>
      <c r="E51" s="95">
        <v>-56700</v>
      </c>
      <c r="F51" s="95">
        <v>-54812</v>
      </c>
      <c r="G51" s="96">
        <v>-47300</v>
      </c>
      <c r="H51" s="4"/>
      <c r="I51" s="51"/>
    </row>
    <row r="52" spans="1:11" ht="17.25" thickTop="1">
      <c r="A52" s="335" t="s">
        <v>261</v>
      </c>
      <c r="B52" s="472"/>
      <c r="C52" s="398" t="s">
        <v>665</v>
      </c>
      <c r="D52" s="113">
        <v>564</v>
      </c>
      <c r="E52" s="113">
        <v>358</v>
      </c>
      <c r="F52" s="113">
        <v>652</v>
      </c>
      <c r="G52" s="113">
        <v>781</v>
      </c>
      <c r="H52" s="112"/>
      <c r="I52" s="51"/>
    </row>
    <row r="53" spans="1:11" ht="16.5">
      <c r="A53" s="335" t="s">
        <v>262</v>
      </c>
      <c r="B53" s="472"/>
      <c r="C53" s="416" t="s">
        <v>666</v>
      </c>
      <c r="D53" s="155">
        <v>51986</v>
      </c>
      <c r="E53" s="155">
        <v>57058</v>
      </c>
      <c r="F53" s="155">
        <v>55464</v>
      </c>
      <c r="G53" s="155">
        <v>48081</v>
      </c>
      <c r="H53" s="156"/>
      <c r="I53" s="51"/>
    </row>
    <row r="54" spans="1:11" ht="9.75" customHeight="1" thickBot="1">
      <c r="A54" s="170"/>
      <c r="B54" s="169"/>
      <c r="C54" s="191"/>
      <c r="D54" s="5"/>
      <c r="E54" s="5"/>
      <c r="F54" s="5"/>
      <c r="G54" s="5"/>
      <c r="H54" s="75"/>
      <c r="I54" s="51"/>
    </row>
    <row r="55" spans="1:11" ht="20.25" thickTop="1" thickBot="1">
      <c r="A55" s="170"/>
      <c r="B55" s="169"/>
      <c r="C55" s="413" t="s">
        <v>644</v>
      </c>
      <c r="D55" s="394"/>
      <c r="E55" s="394"/>
      <c r="F55" s="394"/>
      <c r="G55" s="394"/>
      <c r="H55" s="395"/>
      <c r="I55" s="51"/>
      <c r="K55" s="13"/>
    </row>
    <row r="56" spans="1:11" ht="8.25" customHeight="1" thickTop="1">
      <c r="A56" s="170"/>
      <c r="B56" s="169"/>
      <c r="C56" s="194"/>
      <c r="D56" s="71"/>
      <c r="E56" s="81"/>
      <c r="F56" s="81"/>
      <c r="G56" s="81"/>
      <c r="H56" s="81"/>
      <c r="I56" s="51"/>
      <c r="K56" s="13"/>
    </row>
    <row r="57" spans="1:11" ht="15.75">
      <c r="A57" s="170"/>
      <c r="B57" s="169"/>
      <c r="C57" s="199"/>
      <c r="D57" s="13"/>
      <c r="E57" s="20"/>
      <c r="F57" s="20"/>
      <c r="G57" s="13"/>
      <c r="H57" s="20"/>
      <c r="I57" s="51"/>
      <c r="K57" s="13"/>
    </row>
    <row r="58" spans="1:11" ht="15.75">
      <c r="A58" s="170"/>
      <c r="B58" s="169"/>
      <c r="C58" s="269" t="s">
        <v>645</v>
      </c>
      <c r="D58" s="269"/>
      <c r="E58" s="263"/>
      <c r="F58" s="263"/>
      <c r="G58" s="269" t="s">
        <v>648</v>
      </c>
      <c r="H58" s="263"/>
      <c r="I58" s="51"/>
      <c r="K58" s="13"/>
    </row>
    <row r="59" spans="1:11" ht="15.75">
      <c r="A59" s="170"/>
      <c r="B59" s="169"/>
      <c r="C59" s="267" t="s">
        <v>646</v>
      </c>
      <c r="D59" s="269"/>
      <c r="E59" s="263"/>
      <c r="F59" s="263"/>
      <c r="G59" s="269" t="s">
        <v>658</v>
      </c>
      <c r="H59" s="263"/>
      <c r="I59" s="51"/>
      <c r="K59" s="13"/>
    </row>
    <row r="60" spans="1:11" ht="16.5" customHeight="1">
      <c r="A60" s="170"/>
      <c r="B60" s="169"/>
      <c r="C60" s="267" t="s">
        <v>647</v>
      </c>
      <c r="D60" s="174"/>
      <c r="E60" s="263"/>
      <c r="F60" s="263"/>
      <c r="G60" s="366"/>
      <c r="H60" s="263"/>
      <c r="I60" s="51"/>
      <c r="K60" s="13"/>
    </row>
    <row r="61" spans="1:11" ht="9.75" customHeight="1" thickBot="1">
      <c r="A61" s="196"/>
      <c r="B61" s="189"/>
      <c r="C61" s="418"/>
      <c r="D61" s="419"/>
      <c r="E61" s="417"/>
      <c r="F61" s="417"/>
      <c r="G61" s="417"/>
      <c r="H61" s="417"/>
      <c r="I61" s="53"/>
      <c r="K61" s="13"/>
    </row>
    <row r="62" spans="1:11" ht="16.5" thickTop="1">
      <c r="B62" s="253"/>
      <c r="C62" s="31"/>
      <c r="D62" s="79"/>
      <c r="E62" s="79"/>
      <c r="F62" s="79"/>
      <c r="G62" s="79"/>
      <c r="H62" s="79"/>
      <c r="I62" s="13"/>
      <c r="J62" s="13"/>
      <c r="K62" s="13"/>
    </row>
    <row r="63" spans="1:11">
      <c r="D63" s="82"/>
      <c r="E63" s="82"/>
      <c r="F63" s="82"/>
      <c r="G63" s="82"/>
      <c r="H63" s="82"/>
    </row>
    <row r="64" spans="1:11" s="23" customFormat="1" ht="30" customHeight="1">
      <c r="A64" s="30"/>
      <c r="B64" s="20"/>
      <c r="C64" s="374" t="s">
        <v>576</v>
      </c>
      <c r="D64" s="1142" t="str">
        <f>IF(COUNTA(D10:G10,D12:G29,D31:G34,D36:G38,D40:G42,D44:G46,D48:G48,D51:G53)/144*100=100,"OK - Tabulka 3E je zcela vyplněna","UPOZORNĚNÍ - Tabulka 3E není zcela vyplněna, doplňte hodnoty, L, M nebo 0")</f>
        <v>OK - Tabulka 3E je zcela vyplněna</v>
      </c>
      <c r="E64" s="1142"/>
      <c r="F64" s="1142"/>
      <c r="G64" s="1142"/>
      <c r="H64" s="367"/>
      <c r="I64" s="236"/>
      <c r="J64" s="29"/>
    </row>
    <row r="65" spans="1:10" s="23" customFormat="1">
      <c r="A65" s="30"/>
      <c r="B65" s="20"/>
      <c r="C65" s="237" t="s">
        <v>577</v>
      </c>
      <c r="D65" s="238"/>
      <c r="E65" s="238"/>
      <c r="F65" s="238"/>
      <c r="G65" s="238"/>
      <c r="H65" s="238"/>
      <c r="I65" s="239"/>
      <c r="J65" s="29"/>
    </row>
    <row r="66" spans="1:10" s="23" customFormat="1" ht="15.75">
      <c r="A66" s="30"/>
      <c r="B66" s="20"/>
      <c r="C66" s="368" t="s">
        <v>37</v>
      </c>
      <c r="D66" s="369">
        <f>IF(D48="M",0,D48)-IF(D10="M",0,D10)-IF(D12="M",0,D12)-IF(D31="M",0,D31)-IF(D44="M",0,D44)</f>
        <v>0</v>
      </c>
      <c r="E66" s="369">
        <f>IF(E48="M",0,E48)-IF(E10="M",0,E10)-IF(E12="M",0,E12)-IF(E31="M",0,E31)-IF(E44="M",0,E44)</f>
        <v>0</v>
      </c>
      <c r="F66" s="369">
        <f>IF(F48="M",0,F48)-IF(F10="M",0,F10)-IF(F12="M",0,F12)-IF(F31="M",0,F31)-IF(F44="M",0,F44)</f>
        <v>0</v>
      </c>
      <c r="G66" s="369">
        <f>IF(G48="M",0,G48)-IF(G10="M",0,G10)-IF(G12="M",0,G12)-IF(G31="M",0,G31)-IF(G44="M",0,G44)</f>
        <v>0</v>
      </c>
      <c r="H66" s="407"/>
      <c r="I66" s="239"/>
      <c r="J66" s="29"/>
    </row>
    <row r="67" spans="1:10" s="23" customFormat="1" ht="15.75">
      <c r="A67" s="30"/>
      <c r="B67" s="20"/>
      <c r="C67" s="368" t="s">
        <v>305</v>
      </c>
      <c r="D67" s="369">
        <f>IF(D12="M",0,D12)-IF(D13="M",0,D13)-IF(D14="M",0,D14)-IF(D15="M",0,D15)-IF(D22="M",0,D22)-IF(D27="M",0,D27)-IF(D28="M",0,D28)-IF(D29="M",0,D29)</f>
        <v>0</v>
      </c>
      <c r="E67" s="369">
        <f t="shared" ref="E67:G67" si="2">IF(E12="M",0,E12)-IF(E13="M",0,E13)-IF(E14="M",0,E14)-IF(E15="M",0,E15)-IF(E22="M",0,E22)-IF(E27="M",0,E27)-IF(E28="M",0,E28)-IF(E29="M",0,E29)</f>
        <v>0</v>
      </c>
      <c r="F67" s="369">
        <f t="shared" si="2"/>
        <v>0</v>
      </c>
      <c r="G67" s="369">
        <f t="shared" si="2"/>
        <v>0</v>
      </c>
      <c r="H67" s="407"/>
      <c r="I67" s="239"/>
      <c r="J67" s="29"/>
    </row>
    <row r="68" spans="1:10" s="23" customFormat="1" ht="15.75">
      <c r="A68" s="30"/>
      <c r="B68" s="20"/>
      <c r="C68" s="409" t="s">
        <v>38</v>
      </c>
      <c r="D68" s="369">
        <f>IF(D15="M",0,D15)-IF(D18="M",0,D18)-IF(D19="M",0,D19)</f>
        <v>0</v>
      </c>
      <c r="E68" s="369">
        <f>IF(E15="M",0,E15)-IF(E18="M",0,E18)-IF(E19="M",0,E19)</f>
        <v>0</v>
      </c>
      <c r="F68" s="369">
        <f>IF(F15="M",0,F15)-IF(F18="M",0,F18)-IF(F19="M",0,F19)</f>
        <v>0</v>
      </c>
      <c r="G68" s="369">
        <f>IF(G15="M",0,G15)-IF(G18="M",0,G18)-IF(G19="M",0,G19)</f>
        <v>0</v>
      </c>
      <c r="H68" s="407"/>
      <c r="I68" s="239"/>
      <c r="J68" s="29"/>
    </row>
    <row r="69" spans="1:10" s="23" customFormat="1" ht="15.75">
      <c r="A69" s="30"/>
      <c r="B69" s="20"/>
      <c r="C69" s="368" t="s">
        <v>39</v>
      </c>
      <c r="D69" s="369">
        <f>IF(D15="M",0,D15)-IF(D16="M",0,D16)-IF(D17="M",0,D17)</f>
        <v>0</v>
      </c>
      <c r="E69" s="369">
        <f>IF(E15="M",0,E15)-IF(E16="M",0,E16)-IF(E17="M",0,E17)</f>
        <v>0</v>
      </c>
      <c r="F69" s="369">
        <f>IF(F15="M",0,F15)-IF(F16="M",0,F16)-IF(F17="M",0,F17)</f>
        <v>0</v>
      </c>
      <c r="G69" s="369">
        <f>IF(G15="M",0,G15)-IF(G16="M",0,G16)-IF(G17="M",0,G17)</f>
        <v>0</v>
      </c>
      <c r="H69" s="407"/>
      <c r="I69" s="239"/>
      <c r="J69" s="29"/>
    </row>
    <row r="70" spans="1:10" s="23" customFormat="1" ht="15.75">
      <c r="A70" s="30"/>
      <c r="B70" s="20"/>
      <c r="C70" s="368" t="s">
        <v>40</v>
      </c>
      <c r="D70" s="369">
        <f>IF(D19="M",0,D19)-IF(D20="M",0,D20)-IF(D21="M",0,D21)</f>
        <v>0</v>
      </c>
      <c r="E70" s="369">
        <f>IF(E19="M",0,E19)-IF(E20="M",0,E20)-IF(E21="M",0,E21)</f>
        <v>0</v>
      </c>
      <c r="F70" s="369">
        <f>IF(F19="M",0,F19)-IF(F20="M",0,F20)-IF(F21="M",0,F21)</f>
        <v>0</v>
      </c>
      <c r="G70" s="369">
        <f>IF(G19="M",0,G19)-IF(G20="M",0,G20)-IF(G21="M",0,G21)</f>
        <v>0</v>
      </c>
      <c r="H70" s="407"/>
      <c r="I70" s="239"/>
      <c r="J70" s="29"/>
    </row>
    <row r="71" spans="1:10" s="23" customFormat="1" ht="15.75">
      <c r="A71" s="30"/>
      <c r="B71" s="20"/>
      <c r="C71" s="368" t="s">
        <v>41</v>
      </c>
      <c r="D71" s="369">
        <f>IF(D22="M",0,D22)-IF(D23="M",0,D23)-IF(D24="M",0,D24)</f>
        <v>0</v>
      </c>
      <c r="E71" s="369">
        <f>IF(E22="M",0,E22)-IF(E23="M",0,E23)-IF(E24="M",0,E24)</f>
        <v>0</v>
      </c>
      <c r="F71" s="369">
        <f>IF(F22="M",0,F22)-IF(F23="M",0,F23)-IF(F24="M",0,F24)</f>
        <v>0</v>
      </c>
      <c r="G71" s="369">
        <f>IF(G22="M",0,G22)-IF(G23="M",0,G23)-IF(G24="M",0,G24)</f>
        <v>0</v>
      </c>
      <c r="H71" s="407"/>
      <c r="I71" s="239"/>
      <c r="J71" s="29"/>
    </row>
    <row r="72" spans="1:10" s="23" customFormat="1" ht="15.75">
      <c r="A72" s="30"/>
      <c r="B72" s="20"/>
      <c r="C72" s="368" t="s">
        <v>42</v>
      </c>
      <c r="D72" s="369">
        <f>IF(D24="M",0,D24)-IF(D25="M",0,D25)-IF(D26="M",0,D26)</f>
        <v>0</v>
      </c>
      <c r="E72" s="369">
        <f>IF(E24="M",0,E24)-IF(E25="M",0,E25)-IF(E26="M",0,E26)</f>
        <v>0</v>
      </c>
      <c r="F72" s="369">
        <f>IF(F24="M",0,F24)-IF(F25="M",0,F25)-IF(F26="M",0,F26)</f>
        <v>0</v>
      </c>
      <c r="G72" s="369">
        <f>IF(G24="M",0,G24)-IF(G25="M",0,G25)-IF(G26="M",0,G26)</f>
        <v>0</v>
      </c>
      <c r="H72" s="407"/>
      <c r="I72" s="239"/>
      <c r="J72" s="29"/>
    </row>
    <row r="73" spans="1:10" s="23" customFormat="1" ht="23.25">
      <c r="A73" s="30"/>
      <c r="B73" s="20"/>
      <c r="C73" s="368" t="s">
        <v>306</v>
      </c>
      <c r="D73" s="369">
        <f>IF(D31="M",0,D31)-IF(D32="M",0,D32)-IF(D33="M",0,D33)-IF(D34="M",0,D34)-IF(D36="M",0,D36)-IF(D37="M",0,D37)-IF(D38="M",0,D38)-IF(D40="M",0,D40)-IF(D41="M",0,D41)-IF(D42="M",0,D42)</f>
        <v>0</v>
      </c>
      <c r="E73" s="369">
        <f t="shared" ref="E73:G73" si="3">IF(E31="M",0,E31)-IF(E32="M",0,E32)-IF(E33="M",0,E33)-IF(E34="M",0,E34)-IF(E36="M",0,E36)-IF(E37="M",0,E37)-IF(E38="M",0,E38)-IF(E40="M",0,E40)-IF(E41="M",0,E41)-IF(E42="M",0,E42)</f>
        <v>0</v>
      </c>
      <c r="F73" s="369">
        <f t="shared" si="3"/>
        <v>0</v>
      </c>
      <c r="G73" s="369">
        <f t="shared" si="3"/>
        <v>0</v>
      </c>
      <c r="H73" s="407"/>
      <c r="I73" s="239"/>
      <c r="J73" s="29"/>
    </row>
    <row r="74" spans="1:10" s="23" customFormat="1" ht="15.75">
      <c r="A74" s="30"/>
      <c r="B74" s="20"/>
      <c r="C74" s="368" t="s">
        <v>43</v>
      </c>
      <c r="D74" s="369">
        <f>IF(D44="M",0,D44)-IF(D45="M",0,D45)-IF(D46="M",0,D46)</f>
        <v>0</v>
      </c>
      <c r="E74" s="369">
        <f>IF(E44="M",0,E44)-IF(E45="M",0,E45)-IF(E46="M",0,E46)</f>
        <v>0</v>
      </c>
      <c r="F74" s="369">
        <f>IF(F44="M",0,F44)-IF(F45="M",0,F45)-IF(F46="M",0,F46)</f>
        <v>0</v>
      </c>
      <c r="G74" s="369">
        <f>IF(G44="M",0,G44)-IF(G45="M",0,G45)-IF(G46="M",0,G46)</f>
        <v>0</v>
      </c>
      <c r="H74" s="238"/>
      <c r="I74" s="239"/>
    </row>
    <row r="75" spans="1:10" s="23" customFormat="1" ht="15.75">
      <c r="A75" s="30"/>
      <c r="B75" s="20"/>
      <c r="C75" s="368" t="s">
        <v>30</v>
      </c>
      <c r="D75" s="369">
        <f>IF(D51="M",0,D51)-IF(D52="M",0,D52)+IF(D53="M",0,D53)</f>
        <v>0</v>
      </c>
      <c r="E75" s="369">
        <f>IF(E51="M",0,E51)-IF(E52="M",0,E52)+IF(E53="M",0,E53)</f>
        <v>0</v>
      </c>
      <c r="F75" s="369">
        <f>IF(F51="M",0,F51)-IF(F52="M",0,F52)+IF(F53="M",0,F53)</f>
        <v>0</v>
      </c>
      <c r="G75" s="369">
        <f>IF(G51="M",0,G51)-IF(G52="M",0,G52)+IF(G53="M",0,G53)</f>
        <v>0</v>
      </c>
      <c r="H75" s="238"/>
      <c r="I75" s="239"/>
    </row>
    <row r="76" spans="1:10" s="23" customFormat="1" ht="15.75">
      <c r="A76" s="30"/>
      <c r="B76" s="20"/>
      <c r="C76" s="370" t="s">
        <v>606</v>
      </c>
      <c r="D76" s="241"/>
      <c r="E76" s="241"/>
      <c r="F76" s="241"/>
      <c r="G76" s="241"/>
      <c r="H76" s="238"/>
      <c r="I76" s="239"/>
    </row>
    <row r="77" spans="1:10" s="23" customFormat="1" ht="15.75">
      <c r="A77" s="30"/>
      <c r="B77" s="20"/>
      <c r="C77" s="371" t="s">
        <v>44</v>
      </c>
      <c r="D77" s="244">
        <f>IF('Tabulka 1'!E14="M",0,'Tabulka 1'!E14)+IF(D10="M",0,D10)</f>
        <v>0</v>
      </c>
      <c r="E77" s="244">
        <f>IF('Tabulka 1'!F14="M",0,'Tabulka 1'!F14)+IF(E10="M",0,E10)</f>
        <v>0</v>
      </c>
      <c r="F77" s="244">
        <f>IF('Tabulka 1'!G14="M",0,'Tabulka 1'!G14)+IF(F10="M",0,F10)</f>
        <v>0</v>
      </c>
      <c r="G77" s="244">
        <f>IF('Tabulka 1'!H14="M",0,'Tabulka 1'!H14)+IF(G10="M",0,G10)</f>
        <v>0</v>
      </c>
      <c r="H77" s="372"/>
      <c r="I77" s="373"/>
    </row>
  </sheetData>
  <sheetProtection formatColumns="0" formatRows="0" insertHyperlinks="0"/>
  <mergeCells count="2">
    <mergeCell ref="E6:F6"/>
    <mergeCell ref="D64:G64"/>
  </mergeCells>
  <phoneticPr fontId="35" type="noConversion"/>
  <conditionalFormatting sqref="D64:G64">
    <cfRule type="expression" dxfId="5" priority="33" stopIfTrue="1">
      <formula>COUNTA(D10:G10,D12:G29,D31:G34,D36:G38,D40:G42,D44:G46,D48:G48,D51:G53)/144*100&lt;&gt;100</formula>
    </cfRule>
  </conditionalFormatting>
  <hyperlinks>
    <hyperlink ref="L4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55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Q77"/>
  <sheetViews>
    <sheetView showGridLines="0" defaultGridColor="0" topLeftCell="B1" colorId="22" zoomScale="80" zoomScaleNormal="80" zoomScaleSheetLayoutView="80" workbookViewId="0">
      <pane xSplit="2" ySplit="9" topLeftCell="D52" activePane="bottomRight" state="frozen"/>
      <selection activeCell="B1" sqref="B1"/>
      <selection pane="topRight" activeCell="D1" sqref="D1"/>
      <selection pane="bottomLeft" activeCell="B10" sqref="B10"/>
      <selection pane="bottomRight" activeCell="L32" sqref="L32"/>
    </sheetView>
  </sheetViews>
  <sheetFormatPr defaultColWidth="9.77734375" defaultRowHeight="15"/>
  <cols>
    <col min="1" max="1" width="12.44140625" style="688" hidden="1" customWidth="1"/>
    <col min="2" max="2" width="3.88671875" style="798" customWidth="1"/>
    <col min="3" max="3" width="68.44140625" style="812" customWidth="1"/>
    <col min="4" max="7" width="13.33203125" style="616" customWidth="1"/>
    <col min="8" max="8" width="19.5546875" style="616" customWidth="1"/>
    <col min="9" max="9" width="5.33203125" style="616" customWidth="1"/>
    <col min="10" max="10" width="1" style="616" customWidth="1"/>
    <col min="11" max="11" width="0.5546875" style="616" customWidth="1"/>
    <col min="12" max="12" width="9.77734375" style="616"/>
    <col min="13" max="13" width="9.6640625" style="616" customWidth="1"/>
    <col min="14" max="14" width="13.109375" style="616" customWidth="1"/>
    <col min="15" max="15" width="9.33203125" style="616" customWidth="1"/>
    <col min="16" max="16384" width="9.77734375" style="616"/>
  </cols>
  <sheetData>
    <row r="1" spans="1:17" ht="9.75" customHeight="1">
      <c r="A1" s="683"/>
      <c r="B1" s="683"/>
      <c r="C1" s="684"/>
      <c r="D1" s="685"/>
      <c r="E1" s="686"/>
      <c r="F1" s="686"/>
      <c r="G1" s="686"/>
      <c r="H1" s="687"/>
      <c r="I1" s="687"/>
      <c r="K1" s="680"/>
      <c r="L1" s="617" t="s">
        <v>272</v>
      </c>
      <c r="M1" s="617">
        <v>3</v>
      </c>
      <c r="N1" s="617">
        <v>4</v>
      </c>
      <c r="O1" s="617">
        <v>5</v>
      </c>
      <c r="P1" s="617">
        <v>6</v>
      </c>
      <c r="Q1" s="619"/>
    </row>
    <row r="2" spans="1:17" ht="18">
      <c r="B2" s="688"/>
      <c r="C2" s="689" t="s">
        <v>734</v>
      </c>
      <c r="D2" s="690"/>
      <c r="E2" s="619"/>
      <c r="F2" s="619"/>
      <c r="G2" s="619"/>
      <c r="K2" s="680"/>
      <c r="L2" s="1118" t="s">
        <v>901</v>
      </c>
    </row>
    <row r="3" spans="1:17" ht="18">
      <c r="B3" s="688"/>
      <c r="C3" s="689" t="s">
        <v>735</v>
      </c>
      <c r="D3" s="690"/>
      <c r="E3" s="619"/>
      <c r="F3" s="619"/>
      <c r="G3" s="619"/>
      <c r="K3" s="680"/>
    </row>
    <row r="4" spans="1:17" ht="16.5" thickBot="1">
      <c r="B4" s="688"/>
      <c r="C4" s="691"/>
      <c r="D4" s="692"/>
      <c r="E4" s="619"/>
      <c r="F4" s="619"/>
      <c r="G4" s="619"/>
      <c r="K4" s="680"/>
    </row>
    <row r="5" spans="1:17" ht="16.5" thickTop="1">
      <c r="A5" s="693"/>
      <c r="B5" s="694"/>
      <c r="C5" s="695"/>
      <c r="D5" s="696"/>
      <c r="E5" s="696"/>
      <c r="F5" s="696"/>
      <c r="G5" s="697"/>
      <c r="H5" s="698"/>
      <c r="I5" s="699"/>
      <c r="K5" s="680"/>
    </row>
    <row r="6" spans="1:17" ht="15.75">
      <c r="A6" s="700"/>
      <c r="B6" s="701"/>
      <c r="C6" s="702" t="str">
        <f>'Cover page'!E13</f>
        <v>Member state: Czechia</v>
      </c>
      <c r="D6" s="703"/>
      <c r="E6" s="1143" t="s">
        <v>718</v>
      </c>
      <c r="F6" s="1143"/>
      <c r="G6" s="704"/>
      <c r="H6" s="705"/>
      <c r="I6" s="706"/>
    </row>
    <row r="7" spans="1:17" ht="15.75">
      <c r="A7" s="707"/>
      <c r="B7" s="708"/>
      <c r="C7" s="709" t="s">
        <v>719</v>
      </c>
      <c r="D7" s="710">
        <f>'Table 1'!E5</f>
        <v>2021</v>
      </c>
      <c r="E7" s="710">
        <f>'Table 1'!F5</f>
        <v>2022</v>
      </c>
      <c r="F7" s="710">
        <f>'Table 1'!G5</f>
        <v>2023</v>
      </c>
      <c r="G7" s="710">
        <f>'Table 1'!H5</f>
        <v>2024</v>
      </c>
      <c r="H7" s="711"/>
      <c r="I7" s="706"/>
    </row>
    <row r="8" spans="1:17" ht="15.75">
      <c r="A8" s="707"/>
      <c r="B8" s="712"/>
      <c r="C8" s="713" t="str">
        <f>'Cover page'!E14</f>
        <v>Date: 31/03/2024</v>
      </c>
      <c r="D8" s="714"/>
      <c r="E8" s="714"/>
      <c r="F8" s="714"/>
      <c r="G8" s="715"/>
      <c r="H8" s="716"/>
      <c r="I8" s="706"/>
    </row>
    <row r="9" spans="1:17" ht="10.5" customHeight="1" thickBot="1">
      <c r="A9" s="707"/>
      <c r="B9" s="717"/>
      <c r="C9" s="615"/>
      <c r="D9" s="718"/>
      <c r="E9" s="718"/>
      <c r="F9" s="718"/>
      <c r="G9" s="719"/>
      <c r="H9" s="720"/>
      <c r="I9" s="706"/>
    </row>
    <row r="10" spans="1:17" ht="17.25" thickTop="1" thickBot="1">
      <c r="A10" s="721" t="s">
        <v>231</v>
      </c>
      <c r="B10" s="722"/>
      <c r="C10" s="723" t="s">
        <v>736</v>
      </c>
      <c r="D10" s="724">
        <v>9272</v>
      </c>
      <c r="E10" s="724">
        <v>-398</v>
      </c>
      <c r="F10" s="724">
        <v>4302</v>
      </c>
      <c r="G10" s="725">
        <v>20070</v>
      </c>
      <c r="H10" s="726"/>
      <c r="I10" s="706"/>
    </row>
    <row r="11" spans="1:17" ht="6" customHeight="1" thickTop="1">
      <c r="A11" s="721"/>
      <c r="B11" s="701"/>
      <c r="C11" s="727"/>
      <c r="D11" s="728"/>
      <c r="E11" s="728"/>
      <c r="F11" s="728"/>
      <c r="G11" s="729"/>
      <c r="H11" s="730"/>
      <c r="I11" s="706"/>
    </row>
    <row r="12" spans="1:17" s="735" customFormat="1" ht="16.5" customHeight="1">
      <c r="A12" s="721" t="s">
        <v>232</v>
      </c>
      <c r="B12" s="722"/>
      <c r="C12" s="731" t="s">
        <v>737</v>
      </c>
      <c r="D12" s="732">
        <f>IF(AND(D13="0",D14="0",D15="0",D22="0",D27="0",D28="0",D29="0"),"0",IF(AND(D13="M",D14="M",D15="M",D22="M",D27="M",D28="M",D29="M"),"M",IF(AND(D13="L",D14="L",D15="L",D22="L",D27="L",D28="L",D29="L"),"L",IF(AND(ISTEXT(D13),ISTEXT(D14),ISTEXT(D15),ISTEXT(D22),ISTEXT(D27),ISTEXT(D28),ISTEXT(D29)),"M",D13+D14+D15+D22+D27+D28+D29))))</f>
        <v>-8053</v>
      </c>
      <c r="E12" s="732">
        <f t="shared" ref="E12:G12" si="0">IF(AND(E13="0",E14="0",E15="0",E22="0",E27="0",E28="0",E29="0"),"0",IF(AND(E13="M",E14="M",E15="M",E22="M",E27="M",E28="M",E29="M"),"M",IF(AND(E13="L",E14="L",E15="L",E22="L",E27="L",E28="L",E29="L"),"L",IF(AND(ISTEXT(E13),ISTEXT(E14),ISTEXT(E15),ISTEXT(E22),ISTEXT(E27),ISTEXT(E28),ISTEXT(E29)),"M",E13+E14+E15+E22+E27+E28+E29))))</f>
        <v>5535</v>
      </c>
      <c r="F12" s="732">
        <f t="shared" si="0"/>
        <v>2707</v>
      </c>
      <c r="G12" s="732">
        <f t="shared" si="0"/>
        <v>-2108</v>
      </c>
      <c r="H12" s="733"/>
      <c r="I12" s="734"/>
    </row>
    <row r="13" spans="1:17" s="735" customFormat="1" ht="16.5" customHeight="1">
      <c r="A13" s="721" t="s">
        <v>233</v>
      </c>
      <c r="B13" s="722"/>
      <c r="C13" s="736" t="s">
        <v>738</v>
      </c>
      <c r="D13" s="737">
        <v>-13032</v>
      </c>
      <c r="E13" s="737">
        <v>4920</v>
      </c>
      <c r="F13" s="737">
        <v>-1377</v>
      </c>
      <c r="G13" s="737">
        <v>-7175</v>
      </c>
      <c r="H13" s="738"/>
      <c r="I13" s="734"/>
    </row>
    <row r="14" spans="1:17" s="735" customFormat="1" ht="16.5" customHeight="1">
      <c r="A14" s="721" t="s">
        <v>234</v>
      </c>
      <c r="B14" s="722"/>
      <c r="C14" s="736" t="s">
        <v>739</v>
      </c>
      <c r="D14" s="737">
        <v>17</v>
      </c>
      <c r="E14" s="737">
        <v>1</v>
      </c>
      <c r="F14" s="737">
        <v>-2</v>
      </c>
      <c r="G14" s="737">
        <v>0</v>
      </c>
      <c r="H14" s="738"/>
      <c r="I14" s="734"/>
    </row>
    <row r="15" spans="1:17" s="735" customFormat="1" ht="16.5" customHeight="1">
      <c r="A15" s="721" t="s">
        <v>235</v>
      </c>
      <c r="B15" s="722"/>
      <c r="C15" s="736" t="s">
        <v>740</v>
      </c>
      <c r="D15" s="737">
        <v>0</v>
      </c>
      <c r="E15" s="737">
        <v>0</v>
      </c>
      <c r="F15" s="737">
        <v>0</v>
      </c>
      <c r="G15" s="737">
        <v>0</v>
      </c>
      <c r="H15" s="738"/>
      <c r="I15" s="734"/>
    </row>
    <row r="16" spans="1:17" s="735" customFormat="1" ht="16.5" customHeight="1">
      <c r="A16" s="721" t="s">
        <v>236</v>
      </c>
      <c r="B16" s="722"/>
      <c r="C16" s="739" t="s">
        <v>741</v>
      </c>
      <c r="D16" s="740">
        <v>0</v>
      </c>
      <c r="E16" s="741">
        <v>0</v>
      </c>
      <c r="F16" s="741">
        <v>0</v>
      </c>
      <c r="G16" s="742">
        <v>0</v>
      </c>
      <c r="H16" s="738"/>
      <c r="I16" s="734"/>
    </row>
    <row r="17" spans="1:9" s="735" customFormat="1" ht="16.5" customHeight="1">
      <c r="A17" s="721" t="s">
        <v>237</v>
      </c>
      <c r="B17" s="722"/>
      <c r="C17" s="739" t="s">
        <v>742</v>
      </c>
      <c r="D17" s="743">
        <v>0</v>
      </c>
      <c r="E17" s="744">
        <v>0</v>
      </c>
      <c r="F17" s="744">
        <v>0</v>
      </c>
      <c r="G17" s="745">
        <v>0</v>
      </c>
      <c r="H17" s="738"/>
      <c r="I17" s="734"/>
    </row>
    <row r="18" spans="1:9" s="735" customFormat="1" ht="16.5" customHeight="1">
      <c r="A18" s="721" t="s">
        <v>238</v>
      </c>
      <c r="B18" s="722"/>
      <c r="C18" s="746" t="s">
        <v>743</v>
      </c>
      <c r="D18" s="737">
        <v>0</v>
      </c>
      <c r="E18" s="737">
        <v>0</v>
      </c>
      <c r="F18" s="737">
        <v>0</v>
      </c>
      <c r="G18" s="737">
        <v>0</v>
      </c>
      <c r="H18" s="738"/>
      <c r="I18" s="734"/>
    </row>
    <row r="19" spans="1:9" s="735" customFormat="1" ht="16.5" customHeight="1">
      <c r="A19" s="721" t="s">
        <v>239</v>
      </c>
      <c r="B19" s="722"/>
      <c r="C19" s="746" t="s">
        <v>744</v>
      </c>
      <c r="D19" s="737">
        <v>0</v>
      </c>
      <c r="E19" s="737">
        <v>0</v>
      </c>
      <c r="F19" s="737">
        <v>0</v>
      </c>
      <c r="G19" s="737">
        <v>0</v>
      </c>
      <c r="H19" s="738"/>
      <c r="I19" s="734"/>
    </row>
    <row r="20" spans="1:9" s="735" customFormat="1" ht="16.5" customHeight="1">
      <c r="A20" s="721" t="s">
        <v>240</v>
      </c>
      <c r="B20" s="722"/>
      <c r="C20" s="747" t="s">
        <v>745</v>
      </c>
      <c r="D20" s="748">
        <v>0</v>
      </c>
      <c r="E20" s="749">
        <v>0</v>
      </c>
      <c r="F20" s="749">
        <v>0</v>
      </c>
      <c r="G20" s="750">
        <v>0</v>
      </c>
      <c r="H20" s="738"/>
      <c r="I20" s="734"/>
    </row>
    <row r="21" spans="1:9" s="735" customFormat="1" ht="16.5" customHeight="1">
      <c r="A21" s="721" t="s">
        <v>241</v>
      </c>
      <c r="B21" s="722"/>
      <c r="C21" s="747" t="s">
        <v>746</v>
      </c>
      <c r="D21" s="751">
        <v>0</v>
      </c>
      <c r="E21" s="752">
        <v>0</v>
      </c>
      <c r="F21" s="752">
        <v>0</v>
      </c>
      <c r="G21" s="753">
        <v>0</v>
      </c>
      <c r="H21" s="738"/>
      <c r="I21" s="734"/>
    </row>
    <row r="22" spans="1:9" s="735" customFormat="1" ht="16.5" customHeight="1">
      <c r="A22" s="721" t="s">
        <v>242</v>
      </c>
      <c r="B22" s="722"/>
      <c r="C22" s="736" t="s">
        <v>747</v>
      </c>
      <c r="D22" s="737">
        <v>0</v>
      </c>
      <c r="E22" s="737">
        <v>8</v>
      </c>
      <c r="F22" s="737">
        <v>0</v>
      </c>
      <c r="G22" s="737">
        <v>10</v>
      </c>
      <c r="H22" s="738"/>
      <c r="I22" s="734"/>
    </row>
    <row r="23" spans="1:9" s="735" customFormat="1" ht="16.5" customHeight="1">
      <c r="A23" s="721" t="s">
        <v>243</v>
      </c>
      <c r="B23" s="722"/>
      <c r="C23" s="746" t="s">
        <v>748</v>
      </c>
      <c r="D23" s="737">
        <v>0</v>
      </c>
      <c r="E23" s="737">
        <v>0</v>
      </c>
      <c r="F23" s="737">
        <v>0</v>
      </c>
      <c r="G23" s="737">
        <v>0</v>
      </c>
      <c r="H23" s="738"/>
      <c r="I23" s="734"/>
    </row>
    <row r="24" spans="1:9" s="735" customFormat="1" ht="16.5" customHeight="1">
      <c r="A24" s="721" t="s">
        <v>244</v>
      </c>
      <c r="B24" s="722"/>
      <c r="C24" s="746" t="s">
        <v>749</v>
      </c>
      <c r="D24" s="737">
        <v>0</v>
      </c>
      <c r="E24" s="737">
        <v>8</v>
      </c>
      <c r="F24" s="737">
        <v>0</v>
      </c>
      <c r="G24" s="737">
        <v>10</v>
      </c>
      <c r="H24" s="738"/>
      <c r="I24" s="734"/>
    </row>
    <row r="25" spans="1:9" s="735" customFormat="1" ht="16.5" customHeight="1">
      <c r="A25" s="721" t="s">
        <v>245</v>
      </c>
      <c r="B25" s="722"/>
      <c r="C25" s="747" t="s">
        <v>750</v>
      </c>
      <c r="D25" s="754">
        <v>0</v>
      </c>
      <c r="E25" s="755">
        <v>8</v>
      </c>
      <c r="F25" s="755">
        <v>0</v>
      </c>
      <c r="G25" s="756">
        <v>10</v>
      </c>
      <c r="H25" s="738"/>
      <c r="I25" s="734"/>
    </row>
    <row r="26" spans="1:9" s="735" customFormat="1" ht="16.5" customHeight="1" thickBot="1">
      <c r="A26" s="721" t="s">
        <v>246</v>
      </c>
      <c r="B26" s="722"/>
      <c r="C26" s="747" t="s">
        <v>751</v>
      </c>
      <c r="D26" s="754">
        <v>0</v>
      </c>
      <c r="E26" s="755">
        <v>0</v>
      </c>
      <c r="F26" s="755">
        <v>0</v>
      </c>
      <c r="G26" s="756">
        <v>0</v>
      </c>
      <c r="H26" s="738"/>
      <c r="I26" s="734"/>
    </row>
    <row r="27" spans="1:9" s="735" customFormat="1" ht="16.5" customHeight="1">
      <c r="A27" s="757" t="s">
        <v>282</v>
      </c>
      <c r="B27" s="722"/>
      <c r="C27" s="736" t="s">
        <v>752</v>
      </c>
      <c r="D27" s="737">
        <v>0</v>
      </c>
      <c r="E27" s="737">
        <v>0</v>
      </c>
      <c r="F27" s="737">
        <v>0</v>
      </c>
      <c r="G27" s="737">
        <v>0</v>
      </c>
      <c r="H27" s="738"/>
      <c r="I27" s="734"/>
    </row>
    <row r="28" spans="1:9" s="735" customFormat="1" ht="16.5" customHeight="1" thickBot="1">
      <c r="A28" s="758" t="s">
        <v>283</v>
      </c>
      <c r="B28" s="722"/>
      <c r="C28" s="736" t="s">
        <v>753</v>
      </c>
      <c r="D28" s="737">
        <v>4962</v>
      </c>
      <c r="E28" s="737">
        <v>606</v>
      </c>
      <c r="F28" s="737">
        <v>4086</v>
      </c>
      <c r="G28" s="737">
        <v>5057</v>
      </c>
      <c r="H28" s="738"/>
      <c r="I28" s="734"/>
    </row>
    <row r="29" spans="1:9" s="735" customFormat="1" ht="16.5" customHeight="1">
      <c r="A29" s="721" t="s">
        <v>247</v>
      </c>
      <c r="B29" s="722"/>
      <c r="C29" s="736" t="s">
        <v>754</v>
      </c>
      <c r="D29" s="737">
        <v>0</v>
      </c>
      <c r="E29" s="737">
        <v>0</v>
      </c>
      <c r="F29" s="737">
        <v>0</v>
      </c>
      <c r="G29" s="737">
        <v>0</v>
      </c>
      <c r="H29" s="738"/>
      <c r="I29" s="734"/>
    </row>
    <row r="30" spans="1:9" s="735" customFormat="1" ht="16.5" customHeight="1">
      <c r="A30" s="721"/>
      <c r="B30" s="701"/>
      <c r="C30" s="759"/>
      <c r="D30" s="760"/>
      <c r="E30" s="761"/>
      <c r="F30" s="761"/>
      <c r="G30" s="762"/>
      <c r="H30" s="738"/>
      <c r="I30" s="734"/>
    </row>
    <row r="31" spans="1:9" s="735" customFormat="1" ht="16.5" customHeight="1">
      <c r="A31" s="721" t="s">
        <v>248</v>
      </c>
      <c r="B31" s="722"/>
      <c r="C31" s="763" t="s">
        <v>755</v>
      </c>
      <c r="D31" s="764">
        <f>IF(AND(D32="0",D33="0",D34="0",D36="0",D37="0",D38="0",D40="0",D41="0",D42="0"),"0",IF(AND(D32="M",D33="M",D34="M",D36="M",D37="M",D38="M",D40="M",D41="M",D42="M"),"M",IF(AND(D32="L",D33="L",D34="L",D36="L",D37="L",D38="L",D40="L",D41="L",D42="L"),"L",IF(AND(ISTEXT(D32),ISTEXT(D33),ISTEXT(D34),ISTEXT(D36),ISTEXT(D37),ISTEXT(D38),ISTEXT(D40),ISTEXT(D41),ISTEXT(D42)),"M",SUM(D32:D34)+SUM(D36:D38)+SUM(D40:D42)))))</f>
        <v>2657</v>
      </c>
      <c r="E31" s="764">
        <f t="shared" ref="E31:G31" si="1">IF(AND(E32="0",E33="0",E34="0",E36="0",E37="0",E38="0",E40="0",E41="0",E42="0"),"0",IF(AND(E32="M",E33="M",E34="M",E36="M",E37="M",E38="M",E40="M",E41="M",E42="M"),"M",IF(AND(E32="L",E33="L",E34="L",E36="L",E37="L",E38="L",E40="L",E41="L",E42="L"),"L",IF(AND(ISTEXT(E32),ISTEXT(E33),ISTEXT(E34),ISTEXT(E36),ISTEXT(E37),ISTEXT(E38),ISTEXT(E40),ISTEXT(E41),ISTEXT(E42)),"M",SUM(E32:E34)+SUM(E36:E38)+SUM(E40:E42)))))</f>
        <v>-2831</v>
      </c>
      <c r="F31" s="764">
        <f t="shared" si="1"/>
        <v>-3106</v>
      </c>
      <c r="G31" s="764">
        <f t="shared" si="1"/>
        <v>-18378</v>
      </c>
      <c r="H31" s="738"/>
      <c r="I31" s="734"/>
    </row>
    <row r="32" spans="1:9" s="735" customFormat="1" ht="16.5" customHeight="1" thickBot="1">
      <c r="A32" s="721" t="s">
        <v>249</v>
      </c>
      <c r="B32" s="722"/>
      <c r="C32" s="736" t="s">
        <v>756</v>
      </c>
      <c r="D32" s="737">
        <v>0</v>
      </c>
      <c r="E32" s="737">
        <v>0</v>
      </c>
      <c r="F32" s="737">
        <v>0</v>
      </c>
      <c r="G32" s="737">
        <v>0</v>
      </c>
      <c r="H32" s="738"/>
      <c r="I32" s="734"/>
    </row>
    <row r="33" spans="1:9" s="735" customFormat="1" ht="16.5" customHeight="1" thickBot="1">
      <c r="A33" s="765" t="s">
        <v>290</v>
      </c>
      <c r="B33" s="722"/>
      <c r="C33" s="736" t="s">
        <v>757</v>
      </c>
      <c r="D33" s="737">
        <v>2657</v>
      </c>
      <c r="E33" s="737">
        <v>-2831</v>
      </c>
      <c r="F33" s="737">
        <v>-3106</v>
      </c>
      <c r="G33" s="737">
        <v>-18378</v>
      </c>
      <c r="H33" s="738"/>
      <c r="I33" s="734"/>
    </row>
    <row r="34" spans="1:9" s="735" customFormat="1" ht="16.5" customHeight="1">
      <c r="A34" s="721" t="s">
        <v>250</v>
      </c>
      <c r="B34" s="722"/>
      <c r="C34" s="736" t="s">
        <v>758</v>
      </c>
      <c r="D34" s="737">
        <v>0</v>
      </c>
      <c r="E34" s="737">
        <v>0</v>
      </c>
      <c r="F34" s="737">
        <v>0</v>
      </c>
      <c r="G34" s="737">
        <v>0</v>
      </c>
      <c r="H34" s="738"/>
      <c r="I34" s="734"/>
    </row>
    <row r="35" spans="1:9" s="735" customFormat="1" ht="16.5" customHeight="1">
      <c r="A35" s="721"/>
      <c r="B35" s="701"/>
      <c r="C35" s="766"/>
      <c r="D35" s="767"/>
      <c r="E35" s="768"/>
      <c r="F35" s="768"/>
      <c r="G35" s="769"/>
      <c r="H35" s="738"/>
      <c r="I35" s="734"/>
    </row>
    <row r="36" spans="1:9" s="735" customFormat="1" ht="16.5" customHeight="1">
      <c r="A36" s="721" t="s">
        <v>251</v>
      </c>
      <c r="B36" s="722"/>
      <c r="C36" s="736" t="s">
        <v>759</v>
      </c>
      <c r="D36" s="737">
        <v>0</v>
      </c>
      <c r="E36" s="737">
        <v>0</v>
      </c>
      <c r="F36" s="737">
        <v>0</v>
      </c>
      <c r="G36" s="737">
        <v>0</v>
      </c>
      <c r="H36" s="738"/>
      <c r="I36" s="734"/>
    </row>
    <row r="37" spans="1:9" s="735" customFormat="1" ht="16.5" customHeight="1">
      <c r="A37" s="721" t="s">
        <v>252</v>
      </c>
      <c r="B37" s="722"/>
      <c r="C37" s="736" t="s">
        <v>760</v>
      </c>
      <c r="D37" s="737">
        <v>0</v>
      </c>
      <c r="E37" s="737">
        <v>0</v>
      </c>
      <c r="F37" s="737">
        <v>0</v>
      </c>
      <c r="G37" s="737">
        <v>0</v>
      </c>
      <c r="H37" s="738"/>
      <c r="I37" s="734"/>
    </row>
    <row r="38" spans="1:9" s="735" customFormat="1" ht="16.5" customHeight="1">
      <c r="A38" s="721" t="s">
        <v>253</v>
      </c>
      <c r="B38" s="722"/>
      <c r="C38" s="770" t="s">
        <v>761</v>
      </c>
      <c r="D38" s="737">
        <v>0</v>
      </c>
      <c r="E38" s="737">
        <v>0</v>
      </c>
      <c r="F38" s="737">
        <v>0</v>
      </c>
      <c r="G38" s="737">
        <v>0</v>
      </c>
      <c r="H38" s="738"/>
      <c r="I38" s="734"/>
    </row>
    <row r="39" spans="1:9" s="735" customFormat="1" ht="16.5" customHeight="1">
      <c r="A39" s="721"/>
      <c r="B39" s="701"/>
      <c r="C39" s="766"/>
      <c r="D39" s="767"/>
      <c r="E39" s="768"/>
      <c r="F39" s="768"/>
      <c r="G39" s="769"/>
      <c r="H39" s="738"/>
      <c r="I39" s="734"/>
    </row>
    <row r="40" spans="1:9" s="735" customFormat="1" ht="16.5" customHeight="1">
      <c r="A40" s="721" t="s">
        <v>254</v>
      </c>
      <c r="B40" s="722"/>
      <c r="C40" s="736" t="s">
        <v>762</v>
      </c>
      <c r="D40" s="737">
        <v>0</v>
      </c>
      <c r="E40" s="737">
        <v>0</v>
      </c>
      <c r="F40" s="737">
        <v>0</v>
      </c>
      <c r="G40" s="737">
        <v>0</v>
      </c>
      <c r="H40" s="738"/>
      <c r="I40" s="734"/>
    </row>
    <row r="41" spans="1:9" s="735" customFormat="1" ht="16.5" customHeight="1">
      <c r="A41" s="721" t="s">
        <v>304</v>
      </c>
      <c r="B41" s="722"/>
      <c r="C41" s="736" t="s">
        <v>763</v>
      </c>
      <c r="D41" s="737">
        <v>0</v>
      </c>
      <c r="E41" s="737">
        <v>0</v>
      </c>
      <c r="F41" s="737">
        <v>0</v>
      </c>
      <c r="G41" s="737">
        <v>0</v>
      </c>
      <c r="H41" s="738"/>
      <c r="I41" s="734"/>
    </row>
    <row r="42" spans="1:9" s="735" customFormat="1" ht="16.5" customHeight="1">
      <c r="A42" s="721" t="s">
        <v>255</v>
      </c>
      <c r="B42" s="722"/>
      <c r="C42" s="736" t="s">
        <v>764</v>
      </c>
      <c r="D42" s="737">
        <v>0</v>
      </c>
      <c r="E42" s="737">
        <v>0</v>
      </c>
      <c r="F42" s="737">
        <v>0</v>
      </c>
      <c r="G42" s="737">
        <v>0</v>
      </c>
      <c r="H42" s="738"/>
      <c r="I42" s="734"/>
    </row>
    <row r="43" spans="1:9" s="735" customFormat="1" ht="16.5" customHeight="1">
      <c r="A43" s="721"/>
      <c r="B43" s="701"/>
      <c r="C43" s="766"/>
      <c r="D43" s="767"/>
      <c r="E43" s="768"/>
      <c r="F43" s="768"/>
      <c r="G43" s="769"/>
      <c r="H43" s="738"/>
      <c r="I43" s="734"/>
    </row>
    <row r="44" spans="1:9" s="735" customFormat="1" ht="16.5" customHeight="1">
      <c r="A44" s="721" t="s">
        <v>256</v>
      </c>
      <c r="B44" s="722"/>
      <c r="C44" s="763" t="s">
        <v>12</v>
      </c>
      <c r="D44" s="737">
        <v>-4052</v>
      </c>
      <c r="E44" s="737">
        <v>-2512</v>
      </c>
      <c r="F44" s="737">
        <v>-3609</v>
      </c>
      <c r="G44" s="737">
        <v>545</v>
      </c>
      <c r="H44" s="738"/>
      <c r="I44" s="734"/>
    </row>
    <row r="45" spans="1:9" s="735" customFormat="1" ht="16.5" customHeight="1">
      <c r="A45" s="721" t="s">
        <v>257</v>
      </c>
      <c r="B45" s="722"/>
      <c r="C45" s="736" t="s">
        <v>765</v>
      </c>
      <c r="D45" s="737">
        <v>-4052</v>
      </c>
      <c r="E45" s="737">
        <v>-2512</v>
      </c>
      <c r="F45" s="737">
        <v>-3609</v>
      </c>
      <c r="G45" s="737">
        <v>545</v>
      </c>
      <c r="H45" s="738"/>
      <c r="I45" s="734"/>
    </row>
    <row r="46" spans="1:9" s="735" customFormat="1" ht="16.5" customHeight="1">
      <c r="A46" s="721" t="s">
        <v>258</v>
      </c>
      <c r="B46" s="722"/>
      <c r="C46" s="736" t="s">
        <v>766</v>
      </c>
      <c r="D46" s="737">
        <v>0</v>
      </c>
      <c r="E46" s="737">
        <v>0</v>
      </c>
      <c r="F46" s="737">
        <v>0</v>
      </c>
      <c r="G46" s="737">
        <v>0</v>
      </c>
      <c r="H46" s="738"/>
      <c r="I46" s="734"/>
    </row>
    <row r="47" spans="1:9" s="735" customFormat="1" ht="13.5" customHeight="1" thickBot="1">
      <c r="A47" s="721"/>
      <c r="B47" s="701"/>
      <c r="C47" s="759"/>
      <c r="D47" s="771"/>
      <c r="E47" s="772"/>
      <c r="F47" s="772"/>
      <c r="G47" s="773"/>
      <c r="H47" s="774"/>
      <c r="I47" s="734"/>
    </row>
    <row r="48" spans="1:9" s="735" customFormat="1" ht="19.5" customHeight="1" thickTop="1" thickBot="1">
      <c r="A48" s="721" t="s">
        <v>259</v>
      </c>
      <c r="B48" s="722"/>
      <c r="C48" s="723" t="s">
        <v>767</v>
      </c>
      <c r="D48" s="775">
        <v>-176</v>
      </c>
      <c r="E48" s="775">
        <v>-206</v>
      </c>
      <c r="F48" s="775">
        <v>294</v>
      </c>
      <c r="G48" s="776">
        <v>129</v>
      </c>
      <c r="H48" s="777"/>
      <c r="I48" s="734"/>
    </row>
    <row r="49" spans="1:11" ht="9" customHeight="1" thickTop="1" thickBot="1">
      <c r="A49" s="721"/>
      <c r="B49" s="701"/>
      <c r="C49" s="778"/>
      <c r="D49" s="779"/>
      <c r="E49" s="779"/>
      <c r="F49" s="779"/>
      <c r="G49" s="779"/>
      <c r="H49" s="780"/>
      <c r="I49" s="706"/>
    </row>
    <row r="50" spans="1:11" ht="9" customHeight="1" thickTop="1" thickBot="1">
      <c r="A50" s="721"/>
      <c r="B50" s="701"/>
      <c r="C50" s="781"/>
      <c r="D50" s="782"/>
      <c r="E50" s="783"/>
      <c r="F50" s="783"/>
      <c r="G50" s="783"/>
      <c r="H50" s="784"/>
      <c r="I50" s="706"/>
    </row>
    <row r="51" spans="1:11" ht="18.75" thickTop="1" thickBot="1">
      <c r="A51" s="721" t="s">
        <v>260</v>
      </c>
      <c r="B51" s="722"/>
      <c r="C51" s="723" t="s">
        <v>768</v>
      </c>
      <c r="D51" s="724">
        <v>-51422</v>
      </c>
      <c r="E51" s="724">
        <v>-56700</v>
      </c>
      <c r="F51" s="724">
        <v>-54812</v>
      </c>
      <c r="G51" s="725">
        <v>-47300</v>
      </c>
      <c r="H51" s="726"/>
      <c r="I51" s="706"/>
    </row>
    <row r="52" spans="1:11" ht="15.75" thickTop="1">
      <c r="A52" s="721" t="s">
        <v>261</v>
      </c>
      <c r="B52" s="722"/>
      <c r="C52" s="736" t="s">
        <v>769</v>
      </c>
      <c r="D52" s="737">
        <v>564</v>
      </c>
      <c r="E52" s="737">
        <v>358</v>
      </c>
      <c r="F52" s="737">
        <v>652</v>
      </c>
      <c r="G52" s="737">
        <v>781</v>
      </c>
      <c r="H52" s="738"/>
      <c r="I52" s="706"/>
    </row>
    <row r="53" spans="1:11">
      <c r="A53" s="721" t="s">
        <v>262</v>
      </c>
      <c r="B53" s="722"/>
      <c r="C53" s="785" t="s">
        <v>770</v>
      </c>
      <c r="D53" s="786">
        <v>51986</v>
      </c>
      <c r="E53" s="786">
        <v>57058</v>
      </c>
      <c r="F53" s="786">
        <v>55464</v>
      </c>
      <c r="G53" s="786">
        <v>48081</v>
      </c>
      <c r="H53" s="787"/>
      <c r="I53" s="706"/>
    </row>
    <row r="54" spans="1:11" ht="9.75" customHeight="1" thickBot="1">
      <c r="A54" s="700"/>
      <c r="B54" s="701"/>
      <c r="C54" s="788"/>
      <c r="D54" s="789"/>
      <c r="E54" s="789"/>
      <c r="F54" s="789"/>
      <c r="G54" s="789"/>
      <c r="H54" s="790"/>
      <c r="I54" s="706"/>
    </row>
    <row r="55" spans="1:11" ht="20.25" thickTop="1" thickBot="1">
      <c r="A55" s="700"/>
      <c r="B55" s="701"/>
      <c r="C55" s="791" t="s">
        <v>771</v>
      </c>
      <c r="D55" s="792"/>
      <c r="E55" s="792"/>
      <c r="F55" s="792"/>
      <c r="G55" s="792"/>
      <c r="H55" s="793"/>
      <c r="I55" s="706"/>
      <c r="K55" s="680"/>
    </row>
    <row r="56" spans="1:11" ht="8.25" customHeight="1" thickTop="1">
      <c r="A56" s="700"/>
      <c r="B56" s="701"/>
      <c r="C56" s="794"/>
      <c r="D56" s="795"/>
      <c r="E56" s="796"/>
      <c r="F56" s="796"/>
      <c r="G56" s="796"/>
      <c r="H56" s="796"/>
      <c r="I56" s="706"/>
      <c r="K56" s="680"/>
    </row>
    <row r="57" spans="1:11" ht="15.75">
      <c r="A57" s="700"/>
      <c r="B57" s="701"/>
      <c r="C57" s="797"/>
      <c r="D57" s="680"/>
      <c r="E57" s="798"/>
      <c r="F57" s="798"/>
      <c r="G57" s="680"/>
      <c r="H57" s="798"/>
      <c r="I57" s="706"/>
      <c r="K57" s="680"/>
    </row>
    <row r="58" spans="1:11" ht="15.75">
      <c r="A58" s="700"/>
      <c r="B58" s="701"/>
      <c r="C58" s="799" t="s">
        <v>772</v>
      </c>
      <c r="D58" s="799"/>
      <c r="E58" s="800"/>
      <c r="F58" s="800"/>
      <c r="G58" s="799" t="s">
        <v>773</v>
      </c>
      <c r="H58" s="800"/>
      <c r="I58" s="706"/>
      <c r="K58" s="680"/>
    </row>
    <row r="59" spans="1:11" ht="15.75">
      <c r="A59" s="700"/>
      <c r="B59" s="701"/>
      <c r="C59" s="702" t="s">
        <v>774</v>
      </c>
      <c r="D59" s="799"/>
      <c r="E59" s="800"/>
      <c r="F59" s="800"/>
      <c r="G59" s="799" t="s">
        <v>775</v>
      </c>
      <c r="H59" s="800"/>
      <c r="I59" s="706"/>
      <c r="K59" s="680"/>
    </row>
    <row r="60" spans="1:11" ht="16.5" customHeight="1">
      <c r="A60" s="700"/>
      <c r="B60" s="701"/>
      <c r="C60" s="702" t="s">
        <v>776</v>
      </c>
      <c r="D60" s="801"/>
      <c r="E60" s="800"/>
      <c r="F60" s="800"/>
      <c r="G60" s="802"/>
      <c r="H60" s="800"/>
      <c r="I60" s="706"/>
      <c r="K60" s="680"/>
    </row>
    <row r="61" spans="1:11" ht="9.75" customHeight="1" thickBot="1">
      <c r="A61" s="803"/>
      <c r="B61" s="804"/>
      <c r="C61" s="805"/>
      <c r="D61" s="806"/>
      <c r="E61" s="807"/>
      <c r="F61" s="807"/>
      <c r="G61" s="807"/>
      <c r="H61" s="807"/>
      <c r="I61" s="808"/>
      <c r="K61" s="680"/>
    </row>
    <row r="62" spans="1:11" ht="16.5" thickTop="1">
      <c r="B62" s="809"/>
      <c r="C62" s="810"/>
      <c r="D62" s="811"/>
      <c r="E62" s="811"/>
      <c r="F62" s="811"/>
      <c r="G62" s="811"/>
      <c r="H62" s="811"/>
      <c r="I62" s="680"/>
      <c r="J62" s="680"/>
      <c r="K62" s="680"/>
    </row>
    <row r="63" spans="1:11">
      <c r="D63" s="813"/>
      <c r="E63" s="813"/>
      <c r="F63" s="813"/>
      <c r="G63" s="813"/>
      <c r="H63" s="813"/>
    </row>
    <row r="64" spans="1:11" s="818" customFormat="1" ht="30" customHeight="1">
      <c r="A64" s="688"/>
      <c r="B64" s="798"/>
      <c r="C64" s="814" t="s">
        <v>733</v>
      </c>
      <c r="D64" s="1144" t="str">
        <f>IF(COUNTA(D10:G10,D12:G29,D31:G34,D36:G38,D40:G42,D44:G46,D48:G48,D51:G53)/144*100=100,"OK - Table 3E is fully completed","WARNING - Table 3E is not fully completed, please fill in figure, L, M or 0")</f>
        <v>OK - Table 3E is fully completed</v>
      </c>
      <c r="E64" s="1144"/>
      <c r="F64" s="1144"/>
      <c r="G64" s="1144"/>
      <c r="H64" s="815"/>
      <c r="I64" s="816"/>
      <c r="J64" s="817"/>
    </row>
    <row r="65" spans="1:10" s="818" customFormat="1">
      <c r="A65" s="688"/>
      <c r="B65" s="798"/>
      <c r="C65" s="819" t="s">
        <v>777</v>
      </c>
      <c r="D65" s="685"/>
      <c r="E65" s="685"/>
      <c r="F65" s="685"/>
      <c r="G65" s="685"/>
      <c r="H65" s="685"/>
      <c r="I65" s="820"/>
      <c r="J65" s="817"/>
    </row>
    <row r="66" spans="1:10" s="818" customFormat="1" ht="15.75">
      <c r="A66" s="688"/>
      <c r="B66" s="798"/>
      <c r="C66" s="821" t="s">
        <v>37</v>
      </c>
      <c r="D66" s="822">
        <f>IF(D48="M",0,D48)-IF(D10="M",0,D10)-IF(D12="M",0,D12)-IF(D31="M",0,D31)-IF(D44="M",0,D44)</f>
        <v>0</v>
      </c>
      <c r="E66" s="822">
        <f>IF(E48="M",0,E48)-IF(E10="M",0,E10)-IF(E12="M",0,E12)-IF(E31="M",0,E31)-IF(E44="M",0,E44)</f>
        <v>0</v>
      </c>
      <c r="F66" s="822">
        <f>IF(F48="M",0,F48)-IF(F10="M",0,F10)-IF(F12="M",0,F12)-IF(F31="M",0,F31)-IF(F44="M",0,F44)</f>
        <v>0</v>
      </c>
      <c r="G66" s="822">
        <f>IF(G48="M",0,G48)-IF(G10="M",0,G10)-IF(G12="M",0,G12)-IF(G31="M",0,G31)-IF(G44="M",0,G44)</f>
        <v>0</v>
      </c>
      <c r="H66" s="823"/>
      <c r="I66" s="820"/>
      <c r="J66" s="817"/>
    </row>
    <row r="67" spans="1:10" s="818" customFormat="1" ht="15.75">
      <c r="A67" s="688"/>
      <c r="B67" s="798"/>
      <c r="C67" s="821" t="s">
        <v>305</v>
      </c>
      <c r="D67" s="822">
        <f>IF(D12="M",0,D12)-IF(D13="M",0,D13)-IF(D14="M",0,D14)-IF(D15="M",0,D15)-IF(D22="M",0,D22)-IF(D27="M",0,D27)-IF(D28="M",0,D28)-IF(D29="M",0,D29)</f>
        <v>0</v>
      </c>
      <c r="E67" s="822">
        <f t="shared" ref="E67:G67" si="2">IF(E12="M",0,E12)-IF(E13="M",0,E13)-IF(E14="M",0,E14)-IF(E15="M",0,E15)-IF(E22="M",0,E22)-IF(E27="M",0,E27)-IF(E28="M",0,E28)-IF(E29="M",0,E29)</f>
        <v>0</v>
      </c>
      <c r="F67" s="822">
        <f t="shared" si="2"/>
        <v>0</v>
      </c>
      <c r="G67" s="822">
        <f t="shared" si="2"/>
        <v>0</v>
      </c>
      <c r="H67" s="823"/>
      <c r="I67" s="820"/>
      <c r="J67" s="817"/>
    </row>
    <row r="68" spans="1:10" s="818" customFormat="1" ht="15.75">
      <c r="A68" s="688"/>
      <c r="B68" s="798"/>
      <c r="C68" s="824" t="s">
        <v>38</v>
      </c>
      <c r="D68" s="822">
        <f>IF(D15="M",0,D15)-IF(D18="M",0,D18)-IF(D19="M",0,D19)</f>
        <v>0</v>
      </c>
      <c r="E68" s="822">
        <f>IF(E15="M",0,E15)-IF(E18="M",0,E18)-IF(E19="M",0,E19)</f>
        <v>0</v>
      </c>
      <c r="F68" s="822">
        <f>IF(F15="M",0,F15)-IF(F18="M",0,F18)-IF(F19="M",0,F19)</f>
        <v>0</v>
      </c>
      <c r="G68" s="822">
        <f>IF(G15="M",0,G15)-IF(G18="M",0,G18)-IF(G19="M",0,G19)</f>
        <v>0</v>
      </c>
      <c r="H68" s="823"/>
      <c r="I68" s="820"/>
      <c r="J68" s="817"/>
    </row>
    <row r="69" spans="1:10" s="818" customFormat="1" ht="15.75">
      <c r="A69" s="688"/>
      <c r="B69" s="798"/>
      <c r="C69" s="821" t="s">
        <v>39</v>
      </c>
      <c r="D69" s="822">
        <f>IF(D15="M",0,D15)-IF(D16="M",0,D16)-IF(D17="M",0,D17)</f>
        <v>0</v>
      </c>
      <c r="E69" s="822">
        <f>IF(E15="M",0,E15)-IF(E16="M",0,E16)-IF(E17="M",0,E17)</f>
        <v>0</v>
      </c>
      <c r="F69" s="822">
        <f>IF(F15="M",0,F15)-IF(F16="M",0,F16)-IF(F17="M",0,F17)</f>
        <v>0</v>
      </c>
      <c r="G69" s="822">
        <f>IF(G15="M",0,G15)-IF(G16="M",0,G16)-IF(G17="M",0,G17)</f>
        <v>0</v>
      </c>
      <c r="H69" s="823"/>
      <c r="I69" s="820"/>
      <c r="J69" s="817"/>
    </row>
    <row r="70" spans="1:10" s="818" customFormat="1" ht="15.75">
      <c r="A70" s="688"/>
      <c r="B70" s="798"/>
      <c r="C70" s="821" t="s">
        <v>40</v>
      </c>
      <c r="D70" s="822">
        <f>IF(D19="M",0,D19)-IF(D20="M",0,D20)-IF(D21="M",0,D21)</f>
        <v>0</v>
      </c>
      <c r="E70" s="822">
        <f>IF(E19="M",0,E19)-IF(E20="M",0,E20)-IF(E21="M",0,E21)</f>
        <v>0</v>
      </c>
      <c r="F70" s="822">
        <f>IF(F19="M",0,F19)-IF(F20="M",0,F20)-IF(F21="M",0,F21)</f>
        <v>0</v>
      </c>
      <c r="G70" s="822">
        <f>IF(G19="M",0,G19)-IF(G20="M",0,G20)-IF(G21="M",0,G21)</f>
        <v>0</v>
      </c>
      <c r="H70" s="823"/>
      <c r="I70" s="820"/>
      <c r="J70" s="817"/>
    </row>
    <row r="71" spans="1:10" s="818" customFormat="1" ht="15.75">
      <c r="A71" s="688"/>
      <c r="B71" s="798"/>
      <c r="C71" s="821" t="s">
        <v>41</v>
      </c>
      <c r="D71" s="822">
        <f>IF(D22="M",0,D22)-IF(D23="M",0,D23)-IF(D24="M",0,D24)</f>
        <v>0</v>
      </c>
      <c r="E71" s="822">
        <f>IF(E22="M",0,E22)-IF(E23="M",0,E23)-IF(E24="M",0,E24)</f>
        <v>0</v>
      </c>
      <c r="F71" s="822">
        <f>IF(F22="M",0,F22)-IF(F23="M",0,F23)-IF(F24="M",0,F24)</f>
        <v>0</v>
      </c>
      <c r="G71" s="822">
        <f>IF(G22="M",0,G22)-IF(G23="M",0,G23)-IF(G24="M",0,G24)</f>
        <v>0</v>
      </c>
      <c r="H71" s="823"/>
      <c r="I71" s="820"/>
      <c r="J71" s="817"/>
    </row>
    <row r="72" spans="1:10" s="818" customFormat="1" ht="15.75">
      <c r="A72" s="688"/>
      <c r="B72" s="798"/>
      <c r="C72" s="821" t="s">
        <v>42</v>
      </c>
      <c r="D72" s="822">
        <f>IF(D24="M",0,D24)-IF(D25="M",0,D25)-IF(D26="M",0,D26)</f>
        <v>0</v>
      </c>
      <c r="E72" s="822">
        <f>IF(E24="M",0,E24)-IF(E25="M",0,E25)-IF(E26="M",0,E26)</f>
        <v>0</v>
      </c>
      <c r="F72" s="822">
        <f>IF(F24="M",0,F24)-IF(F25="M",0,F25)-IF(F26="M",0,F26)</f>
        <v>0</v>
      </c>
      <c r="G72" s="822">
        <f>IF(G24="M",0,G24)-IF(G25="M",0,G25)-IF(G26="M",0,G26)</f>
        <v>0</v>
      </c>
      <c r="H72" s="823"/>
      <c r="I72" s="820"/>
      <c r="J72" s="817"/>
    </row>
    <row r="73" spans="1:10" s="818" customFormat="1" ht="23.25">
      <c r="A73" s="688"/>
      <c r="B73" s="798"/>
      <c r="C73" s="821" t="s">
        <v>306</v>
      </c>
      <c r="D73" s="822">
        <f>IF(D31="M",0,D31)-IF(D32="M",0,D32)-IF(D33="M",0,D33)-IF(D34="M",0,D34)-IF(D36="M",0,D36)-IF(D37="M",0,D37)-IF(D38="M",0,D38)-IF(D40="M",0,D40)-IF(D41="M",0,D41)-IF(D42="M",0,D42)</f>
        <v>0</v>
      </c>
      <c r="E73" s="822">
        <f t="shared" ref="E73:G73" si="3">IF(E31="M",0,E31)-IF(E32="M",0,E32)-IF(E33="M",0,E33)-IF(E34="M",0,E34)-IF(E36="M",0,E36)-IF(E37="M",0,E37)-IF(E38="M",0,E38)-IF(E40="M",0,E40)-IF(E41="M",0,E41)-IF(E42="M",0,E42)</f>
        <v>0</v>
      </c>
      <c r="F73" s="822">
        <f t="shared" si="3"/>
        <v>0</v>
      </c>
      <c r="G73" s="822">
        <f t="shared" si="3"/>
        <v>0</v>
      </c>
      <c r="H73" s="823"/>
      <c r="I73" s="820"/>
      <c r="J73" s="817"/>
    </row>
    <row r="74" spans="1:10" s="818" customFormat="1" ht="15.75">
      <c r="A74" s="688"/>
      <c r="B74" s="798"/>
      <c r="C74" s="821" t="s">
        <v>43</v>
      </c>
      <c r="D74" s="822">
        <f>IF(D44="M",0,D44)-IF(D45="M",0,D45)-IF(D46="M",0,D46)</f>
        <v>0</v>
      </c>
      <c r="E74" s="822">
        <f>IF(E44="M",0,E44)-IF(E45="M",0,E45)-IF(E46="M",0,E46)</f>
        <v>0</v>
      </c>
      <c r="F74" s="822">
        <f>IF(F44="M",0,F44)-IF(F45="M",0,F45)-IF(F46="M",0,F46)</f>
        <v>0</v>
      </c>
      <c r="G74" s="822">
        <f>IF(G44="M",0,G44)-IF(G45="M",0,G45)-IF(G46="M",0,G46)</f>
        <v>0</v>
      </c>
      <c r="H74" s="685"/>
      <c r="I74" s="820"/>
    </row>
    <row r="75" spans="1:10" s="818" customFormat="1" ht="15.75">
      <c r="A75" s="688"/>
      <c r="B75" s="798"/>
      <c r="C75" s="821" t="s">
        <v>30</v>
      </c>
      <c r="D75" s="822">
        <f>IF(D51="M",0,D51)-IF(D52="M",0,D52)+IF(D53="M",0,D53)</f>
        <v>0</v>
      </c>
      <c r="E75" s="822">
        <f>IF(E51="M",0,E51)-IF(E52="M",0,E52)+IF(E53="M",0,E53)</f>
        <v>0</v>
      </c>
      <c r="F75" s="822">
        <f>IF(F51="M",0,F51)-IF(F52="M",0,F52)+IF(F53="M",0,F53)</f>
        <v>0</v>
      </c>
      <c r="G75" s="822">
        <f>IF(G51="M",0,G51)-IF(G52="M",0,G52)+IF(G53="M",0,G53)</f>
        <v>0</v>
      </c>
      <c r="H75" s="685"/>
      <c r="I75" s="820"/>
    </row>
    <row r="76" spans="1:10" s="818" customFormat="1" ht="15.75">
      <c r="A76" s="688"/>
      <c r="B76" s="798"/>
      <c r="C76" s="825" t="s">
        <v>778</v>
      </c>
      <c r="D76" s="826"/>
      <c r="E76" s="826"/>
      <c r="F76" s="826"/>
      <c r="G76" s="826"/>
      <c r="H76" s="685"/>
      <c r="I76" s="820"/>
    </row>
    <row r="77" spans="1:10" s="818" customFormat="1" ht="15.75">
      <c r="A77" s="688"/>
      <c r="B77" s="798"/>
      <c r="C77" s="827" t="s">
        <v>44</v>
      </c>
      <c r="D77" s="828">
        <f>IF('Table 1'!E14="M",0,'Table 1'!E14)+IF(D10="M",0,D10)</f>
        <v>0</v>
      </c>
      <c r="E77" s="828">
        <f>IF('Table 1'!F14="M",0,'Table 1'!F14)+IF(E10="M",0,E10)</f>
        <v>0</v>
      </c>
      <c r="F77" s="828">
        <f>IF('Table 1'!G14="M",0,'Table 1'!G14)+IF(F10="M",0,F10)</f>
        <v>0</v>
      </c>
      <c r="G77" s="828">
        <f>IF('Table 1'!H14="M",0,'Table 1'!H14)+IF(G10="M",0,G10)</f>
        <v>0</v>
      </c>
      <c r="H77" s="829"/>
      <c r="I77" s="830"/>
    </row>
  </sheetData>
  <sheetProtection formatColumns="0" formatRows="0" insertHyperlinks="0"/>
  <mergeCells count="2">
    <mergeCell ref="E6:F6"/>
    <mergeCell ref="D64:G64"/>
  </mergeCells>
  <conditionalFormatting sqref="D64:G64">
    <cfRule type="expression" dxfId="4" priority="1" stopIfTrue="1">
      <formula>COUNTA(D10:G10,D12:G29,D31:G34,D36:G38,D40:G42,D44:G46,D48:G48,D51:G53)/144*100&lt;&gt;100</formula>
    </cfRule>
  </conditionalFormatting>
  <hyperlinks>
    <hyperlink ref="L2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55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2">
    <tabColor rgb="FF00FF00"/>
    <pageSetUpPr fitToPage="1"/>
  </sheetPr>
  <dimension ref="A1:Q44"/>
  <sheetViews>
    <sheetView showGridLines="0" defaultGridColor="0" topLeftCell="D16" colorId="22" zoomScale="80" zoomScaleNormal="80" zoomScaleSheetLayoutView="80" workbookViewId="0">
      <selection activeCell="I38" sqref="I38"/>
    </sheetView>
  </sheetViews>
  <sheetFormatPr defaultColWidth="9.77734375" defaultRowHeight="15"/>
  <cols>
    <col min="1" max="1" width="10.5546875" style="83" hidden="1" customWidth="1"/>
    <col min="2" max="2" width="4.21875" style="83" customWidth="1"/>
    <col min="3" max="3" width="10.33203125" style="10" customWidth="1"/>
    <col min="4" max="4" width="40.77734375" style="10" customWidth="1"/>
    <col min="5" max="5" width="20" style="10" customWidth="1"/>
    <col min="6" max="9" width="10.88671875" style="10" customWidth="1"/>
    <col min="10" max="13" width="9.77734375" style="10"/>
    <col min="14" max="14" width="13.109375" style="10" customWidth="1"/>
    <col min="15" max="15" width="9.33203125" style="10" customWidth="1"/>
    <col min="16" max="16384" width="9.77734375" style="10"/>
  </cols>
  <sheetData>
    <row r="1" spans="1:17" ht="7.5" customHeight="1">
      <c r="A1" s="337" t="s">
        <v>265</v>
      </c>
      <c r="B1" s="337"/>
      <c r="K1" s="262" t="s">
        <v>272</v>
      </c>
      <c r="L1" s="262" t="s">
        <v>541</v>
      </c>
      <c r="M1" s="262">
        <v>5</v>
      </c>
      <c r="N1" s="262">
        <v>6</v>
      </c>
      <c r="O1" s="262">
        <v>7</v>
      </c>
      <c r="P1" s="262">
        <v>8</v>
      </c>
      <c r="Q1" s="262">
        <v>9</v>
      </c>
    </row>
    <row r="2" spans="1:17" ht="18">
      <c r="A2" s="337"/>
      <c r="B2" s="337"/>
      <c r="C2" s="423" t="s">
        <v>552</v>
      </c>
      <c r="D2" s="328"/>
      <c r="E2" s="424"/>
      <c r="F2" s="328"/>
      <c r="G2" s="328"/>
      <c r="H2" s="328"/>
      <c r="I2" s="328"/>
      <c r="L2" s="1118" t="s">
        <v>900</v>
      </c>
    </row>
    <row r="3" spans="1:17" ht="15.75" thickBot="1">
      <c r="A3" s="337"/>
      <c r="B3" s="337"/>
      <c r="C3" s="328"/>
      <c r="D3" s="328"/>
      <c r="E3" s="328"/>
      <c r="F3" s="328"/>
      <c r="G3" s="328"/>
      <c r="H3" s="328"/>
      <c r="I3" s="328"/>
      <c r="L3" s="262" t="s">
        <v>543</v>
      </c>
    </row>
    <row r="4" spans="1:17" ht="16.5" thickTop="1">
      <c r="A4" s="390"/>
      <c r="B4" s="494"/>
      <c r="C4" s="425"/>
      <c r="D4" s="273"/>
      <c r="E4" s="273"/>
      <c r="F4" s="351"/>
      <c r="G4" s="351"/>
      <c r="H4" s="351"/>
      <c r="I4" s="351"/>
      <c r="J4" s="15"/>
    </row>
    <row r="5" spans="1:17" ht="18">
      <c r="A5" s="291"/>
      <c r="B5" s="495"/>
      <c r="C5" s="426"/>
      <c r="D5" s="427" t="str">
        <f>'Titulní stránka'!E13</f>
        <v>Členská země: Česká republika</v>
      </c>
      <c r="E5" s="339"/>
      <c r="F5" s="428" t="s">
        <v>554</v>
      </c>
      <c r="G5" s="429"/>
      <c r="H5" s="430"/>
      <c r="I5" s="429"/>
      <c r="J5" s="211"/>
    </row>
    <row r="6" spans="1:17" ht="15.75">
      <c r="A6" s="291"/>
      <c r="B6" s="496"/>
      <c r="C6" s="426"/>
      <c r="D6" s="431" t="s">
        <v>555</v>
      </c>
      <c r="E6" s="432"/>
      <c r="F6" s="348">
        <f>'Tabulka 1'!E5</f>
        <v>2021</v>
      </c>
      <c r="G6" s="348">
        <f>'Tabulka 1'!F5</f>
        <v>2022</v>
      </c>
      <c r="H6" s="348">
        <f>'Tabulka 1'!G5</f>
        <v>2023</v>
      </c>
      <c r="I6" s="348">
        <f>'Tabulka 1'!H5</f>
        <v>2024</v>
      </c>
      <c r="J6" s="211"/>
    </row>
    <row r="7" spans="1:17" ht="15.75">
      <c r="A7" s="291"/>
      <c r="B7" s="497"/>
      <c r="C7" s="426"/>
      <c r="D7" s="433" t="str">
        <f>'Titulní stránka'!E14</f>
        <v>Datum: 31/03/2024</v>
      </c>
      <c r="E7" s="216"/>
      <c r="F7" s="217" t="s">
        <v>543</v>
      </c>
      <c r="G7" s="217" t="s">
        <v>543</v>
      </c>
      <c r="H7" s="217" t="s">
        <v>542</v>
      </c>
      <c r="I7" s="603" t="s">
        <v>541</v>
      </c>
      <c r="J7" s="211"/>
    </row>
    <row r="8" spans="1:17" ht="16.5" thickBot="1">
      <c r="A8" s="291"/>
      <c r="B8" s="495"/>
      <c r="C8" s="434" t="s">
        <v>668</v>
      </c>
      <c r="D8" s="435"/>
      <c r="E8" s="218"/>
      <c r="F8" s="219"/>
      <c r="G8" s="219"/>
      <c r="H8" s="219"/>
      <c r="I8" s="219"/>
      <c r="J8" s="211"/>
    </row>
    <row r="9" spans="1:17" ht="16.5" thickBot="1">
      <c r="A9" s="291"/>
      <c r="B9" s="495"/>
      <c r="C9" s="434" t="s">
        <v>669</v>
      </c>
      <c r="D9" s="436"/>
      <c r="E9" s="220"/>
      <c r="F9" s="220"/>
      <c r="G9" s="220"/>
      <c r="H9" s="220"/>
      <c r="I9" s="220"/>
      <c r="J9" s="211"/>
    </row>
    <row r="10" spans="1:17" ht="16.5" thickBot="1">
      <c r="A10" s="493" t="s">
        <v>297</v>
      </c>
      <c r="B10" s="578"/>
      <c r="C10" s="437">
        <v>2</v>
      </c>
      <c r="D10" s="438" t="s">
        <v>667</v>
      </c>
      <c r="E10" s="221"/>
      <c r="F10" s="214">
        <v>103343</v>
      </c>
      <c r="G10" s="214">
        <v>108395</v>
      </c>
      <c r="H10" s="214">
        <v>109296</v>
      </c>
      <c r="I10" s="214">
        <v>121744</v>
      </c>
      <c r="J10" s="211"/>
    </row>
    <row r="11" spans="1:17" ht="16.5" thickBot="1">
      <c r="A11" s="280"/>
      <c r="B11" s="579"/>
      <c r="C11" s="437"/>
      <c r="D11" s="339"/>
      <c r="E11" s="213"/>
      <c r="F11" s="222"/>
      <c r="G11" s="222"/>
      <c r="H11" s="222"/>
      <c r="I11" s="222"/>
      <c r="J11" s="211"/>
    </row>
    <row r="12" spans="1:17" ht="15.75">
      <c r="A12" s="280"/>
      <c r="B12" s="579"/>
      <c r="C12" s="437"/>
      <c r="D12" s="436"/>
      <c r="E12" s="220"/>
      <c r="F12" s="223"/>
      <c r="G12" s="223"/>
      <c r="H12" s="223"/>
      <c r="I12" s="223"/>
      <c r="J12" s="211"/>
    </row>
    <row r="13" spans="1:17" ht="15.75">
      <c r="A13" s="291"/>
      <c r="B13" s="580"/>
      <c r="C13" s="437">
        <v>3</v>
      </c>
      <c r="D13" s="438" t="s">
        <v>705</v>
      </c>
      <c r="E13" s="221"/>
      <c r="F13" s="222"/>
      <c r="G13" s="222"/>
      <c r="H13" s="222"/>
      <c r="I13" s="222"/>
      <c r="J13" s="211"/>
    </row>
    <row r="14" spans="1:17" ht="15.75">
      <c r="A14" s="291"/>
      <c r="B14" s="580"/>
      <c r="C14" s="200"/>
      <c r="D14" s="213"/>
      <c r="E14" s="213"/>
      <c r="F14" s="222"/>
      <c r="G14" s="222"/>
      <c r="H14" s="222"/>
      <c r="I14" s="222"/>
      <c r="J14" s="211"/>
    </row>
    <row r="15" spans="1:17" ht="15.75">
      <c r="A15" s="291"/>
      <c r="B15" s="580"/>
      <c r="C15" s="200"/>
      <c r="D15" s="213"/>
      <c r="E15" s="213"/>
      <c r="F15" s="222"/>
      <c r="G15" s="222"/>
      <c r="H15" s="222"/>
      <c r="I15" s="222"/>
      <c r="J15" s="211"/>
    </row>
    <row r="16" spans="1:17" ht="15.75">
      <c r="A16" s="280" t="s">
        <v>263</v>
      </c>
      <c r="B16" s="578"/>
      <c r="C16" s="200"/>
      <c r="D16" s="224" t="s">
        <v>670</v>
      </c>
      <c r="E16" s="224"/>
      <c r="F16" s="214" t="s">
        <v>439</v>
      </c>
      <c r="G16" s="214" t="s">
        <v>439</v>
      </c>
      <c r="H16" s="214" t="s">
        <v>439</v>
      </c>
      <c r="I16" s="214" t="s">
        <v>439</v>
      </c>
      <c r="J16" s="211"/>
    </row>
    <row r="17" spans="1:10" ht="15.75">
      <c r="A17" s="291"/>
      <c r="B17" s="580"/>
      <c r="C17" s="200"/>
      <c r="D17" s="213"/>
      <c r="E17" s="213"/>
      <c r="F17" s="222"/>
      <c r="G17" s="222"/>
      <c r="H17" s="222"/>
      <c r="I17" s="222"/>
      <c r="J17" s="211"/>
    </row>
    <row r="18" spans="1:10" ht="15.75">
      <c r="A18" s="291"/>
      <c r="B18" s="580"/>
      <c r="C18" s="200"/>
      <c r="D18" s="224" t="s">
        <v>671</v>
      </c>
      <c r="E18" s="224"/>
      <c r="F18" s="604"/>
      <c r="G18" s="604"/>
      <c r="H18" s="604"/>
      <c r="I18" s="604"/>
      <c r="J18" s="211"/>
    </row>
    <row r="19" spans="1:10" ht="15.75">
      <c r="A19" s="291"/>
      <c r="B19" s="580"/>
      <c r="C19" s="200"/>
      <c r="D19" s="224"/>
      <c r="E19" s="224"/>
      <c r="F19" s="604"/>
      <c r="G19" s="604"/>
      <c r="H19" s="604"/>
      <c r="I19" s="604"/>
      <c r="J19" s="211"/>
    </row>
    <row r="20" spans="1:10" ht="15.75">
      <c r="A20" s="291"/>
      <c r="B20" s="580"/>
      <c r="C20" s="200"/>
      <c r="D20" s="224"/>
      <c r="E20" s="224"/>
      <c r="F20" s="604"/>
      <c r="G20" s="604"/>
      <c r="H20" s="604"/>
      <c r="I20" s="604"/>
      <c r="J20" s="211"/>
    </row>
    <row r="21" spans="1:10" ht="15.75">
      <c r="A21" s="291"/>
      <c r="B21" s="580"/>
      <c r="C21" s="200"/>
      <c r="D21" s="224"/>
      <c r="E21" s="224"/>
      <c r="F21" s="604"/>
      <c r="G21" s="604"/>
      <c r="H21" s="604"/>
      <c r="I21" s="604"/>
      <c r="J21" s="211"/>
    </row>
    <row r="22" spans="1:10" ht="15.75">
      <c r="A22" s="291"/>
      <c r="B22" s="580"/>
      <c r="C22" s="200"/>
      <c r="D22" s="213"/>
      <c r="E22" s="213"/>
      <c r="F22" s="604"/>
      <c r="G22" s="604"/>
      <c r="H22" s="604"/>
      <c r="I22" s="604"/>
      <c r="J22" s="211"/>
    </row>
    <row r="23" spans="1:10" ht="15.75">
      <c r="A23" s="291"/>
      <c r="B23" s="580"/>
      <c r="C23" s="200"/>
      <c r="D23" s="213"/>
      <c r="E23" s="213"/>
      <c r="F23" s="604"/>
      <c r="G23" s="604"/>
      <c r="H23" s="604"/>
      <c r="I23" s="604"/>
      <c r="J23" s="211"/>
    </row>
    <row r="24" spans="1:10" ht="15.75">
      <c r="A24" s="291"/>
      <c r="B24" s="580"/>
      <c r="C24" s="200"/>
      <c r="D24" s="213"/>
      <c r="E24" s="213"/>
      <c r="F24" s="604"/>
      <c r="G24" s="604"/>
      <c r="H24" s="604"/>
      <c r="I24" s="604"/>
      <c r="J24" s="211"/>
    </row>
    <row r="25" spans="1:10" ht="16.5" thickBot="1">
      <c r="A25" s="291"/>
      <c r="B25" s="580"/>
      <c r="C25" s="200"/>
      <c r="D25" s="213"/>
      <c r="E25" s="213"/>
      <c r="F25" s="225"/>
      <c r="G25" s="225"/>
      <c r="H25" s="225"/>
      <c r="I25" s="225"/>
      <c r="J25" s="211"/>
    </row>
    <row r="26" spans="1:10" ht="9.75" customHeight="1">
      <c r="A26" s="291"/>
      <c r="B26" s="580"/>
      <c r="C26" s="200"/>
      <c r="D26" s="220"/>
      <c r="E26" s="220"/>
      <c r="F26" s="223"/>
      <c r="G26" s="223"/>
      <c r="H26" s="223"/>
      <c r="I26" s="223"/>
      <c r="J26" s="211"/>
    </row>
    <row r="27" spans="1:10" ht="15.75">
      <c r="A27" s="291"/>
      <c r="B27" s="580"/>
      <c r="C27" s="437">
        <v>4</v>
      </c>
      <c r="D27" s="438" t="s">
        <v>672</v>
      </c>
      <c r="E27" s="221"/>
      <c r="F27" s="222"/>
      <c r="G27" s="222"/>
      <c r="H27" s="222"/>
      <c r="I27" s="222"/>
      <c r="J27" s="211"/>
    </row>
    <row r="28" spans="1:10" ht="15.75">
      <c r="A28" s="291"/>
      <c r="B28" s="580"/>
      <c r="C28" s="201"/>
      <c r="D28" s="438" t="s">
        <v>706</v>
      </c>
      <c r="E28" s="221"/>
      <c r="F28" s="222"/>
      <c r="G28" s="222"/>
      <c r="H28" s="222"/>
      <c r="I28" s="222"/>
      <c r="J28" s="211"/>
    </row>
    <row r="29" spans="1:10" ht="15.75">
      <c r="A29" s="291"/>
      <c r="B29" s="580"/>
      <c r="C29" s="202"/>
      <c r="D29" s="213" t="s">
        <v>673</v>
      </c>
      <c r="E29" s="213"/>
      <c r="F29" s="604"/>
      <c r="G29" s="604"/>
      <c r="H29" s="604"/>
      <c r="I29" s="604"/>
      <c r="J29" s="211"/>
    </row>
    <row r="30" spans="1:10" ht="15.75">
      <c r="A30" s="291"/>
      <c r="B30" s="580"/>
      <c r="C30" s="202"/>
      <c r="D30" s="213"/>
      <c r="E30" s="213"/>
      <c r="F30" s="604"/>
      <c r="G30" s="604"/>
      <c r="H30" s="604"/>
      <c r="I30" s="604"/>
      <c r="J30" s="211"/>
    </row>
    <row r="31" spans="1:10" ht="15.75">
      <c r="A31" s="291"/>
      <c r="B31" s="580"/>
      <c r="C31" s="202"/>
      <c r="D31" s="213"/>
      <c r="E31" s="213"/>
      <c r="F31" s="604"/>
      <c r="G31" s="604"/>
      <c r="H31" s="604"/>
      <c r="I31" s="604"/>
      <c r="J31" s="211"/>
    </row>
    <row r="32" spans="1:10" ht="15.75">
      <c r="A32" s="291"/>
      <c r="B32" s="580"/>
      <c r="C32" s="202"/>
      <c r="D32" s="213"/>
      <c r="E32" s="213"/>
      <c r="F32" s="604"/>
      <c r="G32" s="604"/>
      <c r="H32" s="604"/>
      <c r="I32" s="604"/>
      <c r="J32" s="211"/>
    </row>
    <row r="33" spans="1:10" ht="15.75">
      <c r="A33" s="291"/>
      <c r="B33" s="580"/>
      <c r="C33" s="202"/>
      <c r="D33" s="213" t="s">
        <v>676</v>
      </c>
      <c r="E33" s="213"/>
      <c r="F33" s="604"/>
      <c r="G33" s="604"/>
      <c r="H33" s="604"/>
      <c r="I33" s="604"/>
      <c r="J33" s="211"/>
    </row>
    <row r="34" spans="1:10" ht="15.75">
      <c r="A34" s="291"/>
      <c r="B34" s="580"/>
      <c r="C34" s="201"/>
      <c r="D34" s="213"/>
      <c r="E34" s="213"/>
      <c r="F34" s="604"/>
      <c r="G34" s="604"/>
      <c r="H34" s="604"/>
      <c r="I34" s="604"/>
      <c r="J34" s="211"/>
    </row>
    <row r="35" spans="1:10" ht="15.75">
      <c r="A35" s="291"/>
      <c r="B35" s="580"/>
      <c r="C35" s="201"/>
      <c r="D35" s="221"/>
      <c r="E35" s="221"/>
      <c r="F35" s="604"/>
      <c r="G35" s="604"/>
      <c r="H35" s="604"/>
      <c r="I35" s="604"/>
      <c r="J35" s="211"/>
    </row>
    <row r="36" spans="1:10" ht="16.5" thickBot="1">
      <c r="A36" s="291"/>
      <c r="B36" s="580"/>
      <c r="C36" s="202"/>
      <c r="D36" s="226"/>
      <c r="E36" s="226"/>
      <c r="F36" s="227"/>
      <c r="G36" s="227"/>
      <c r="H36" s="227"/>
      <c r="I36" s="227"/>
      <c r="J36" s="211"/>
    </row>
    <row r="37" spans="1:10" ht="15.75">
      <c r="A37" s="291"/>
      <c r="B37" s="580"/>
      <c r="C37" s="201"/>
      <c r="D37" s="213"/>
      <c r="E37" s="213"/>
      <c r="F37" s="222"/>
      <c r="G37" s="222"/>
      <c r="H37" s="222"/>
      <c r="I37" s="222"/>
      <c r="J37" s="211"/>
    </row>
    <row r="38" spans="1:10" ht="15.75">
      <c r="A38" s="280" t="s">
        <v>264</v>
      </c>
      <c r="B38" s="578"/>
      <c r="C38" s="437">
        <v>10</v>
      </c>
      <c r="D38" s="438" t="s">
        <v>674</v>
      </c>
      <c r="E38" s="213"/>
      <c r="F38" s="214">
        <v>6123145</v>
      </c>
      <c r="G38" s="214">
        <v>6762977</v>
      </c>
      <c r="H38" s="214">
        <v>7509247</v>
      </c>
      <c r="I38" s="214">
        <v>7663042</v>
      </c>
      <c r="J38" s="211"/>
    </row>
    <row r="39" spans="1:10" ht="15.75">
      <c r="A39" s="291"/>
      <c r="B39" s="495"/>
      <c r="C39" s="173" t="s">
        <v>11</v>
      </c>
      <c r="D39" s="213"/>
      <c r="E39" s="213"/>
      <c r="F39" s="213"/>
      <c r="G39" s="213"/>
      <c r="H39" s="213"/>
      <c r="I39" s="213"/>
      <c r="J39" s="211"/>
    </row>
    <row r="40" spans="1:10" ht="15.75">
      <c r="A40" s="291"/>
      <c r="B40" s="495"/>
      <c r="C40" s="173"/>
      <c r="D40" s="439" t="s">
        <v>575</v>
      </c>
      <c r="E40" s="213"/>
      <c r="F40" s="213"/>
      <c r="G40" s="213"/>
      <c r="H40" s="213"/>
      <c r="I40" s="213"/>
      <c r="J40" s="211"/>
    </row>
    <row r="41" spans="1:10" ht="25.5">
      <c r="A41" s="291"/>
      <c r="B41" s="495"/>
      <c r="C41" s="201"/>
      <c r="D41" s="439" t="s">
        <v>675</v>
      </c>
      <c r="E41" s="213"/>
      <c r="F41" s="228"/>
      <c r="G41" s="213"/>
      <c r="H41" s="213"/>
      <c r="I41" s="213"/>
      <c r="J41" s="211"/>
    </row>
    <row r="42" spans="1:10" ht="16.5" thickBot="1">
      <c r="A42" s="197"/>
      <c r="B42" s="498"/>
      <c r="C42" s="203"/>
      <c r="D42" s="215"/>
      <c r="E42" s="215"/>
      <c r="F42" s="215"/>
      <c r="G42" s="215"/>
      <c r="H42" s="215"/>
      <c r="I42" s="215"/>
      <c r="J42" s="212"/>
    </row>
    <row r="43" spans="1:10" ht="16.5" thickTop="1">
      <c r="C43" s="13"/>
      <c r="D43" s="13"/>
      <c r="E43" s="13"/>
    </row>
    <row r="44" spans="1:10" ht="30" customHeight="1">
      <c r="C44" s="440" t="s">
        <v>576</v>
      </c>
      <c r="D44" s="441"/>
      <c r="E44" s="441"/>
      <c r="F44" s="1145" t="str">
        <f>IF(COUNTA(F10:I10,F16:I16,F38:I38)/12*100=100,"OK - Tabulka 4 je zcela vyplněna","UPOZORNĚNÍ - Tabulka 4 není zcela vyplněna, doplňte hodnoty, L, M nebo 0")</f>
        <v>OK - Tabulka 4 je zcela vyplněna</v>
      </c>
      <c r="G44" s="1145"/>
      <c r="H44" s="1145"/>
      <c r="I44" s="1145"/>
    </row>
  </sheetData>
  <sheetProtection formatColumns="0" formatRows="0" insertRows="0" insertHyperlinks="0" deleteRows="0" sort="0" autoFilter="0" pivotTables="0"/>
  <mergeCells count="1">
    <mergeCell ref="F44:I44"/>
  </mergeCells>
  <phoneticPr fontId="35" type="noConversion"/>
  <conditionalFormatting sqref="F44:I44">
    <cfRule type="expression" dxfId="3" priority="2" stopIfTrue="1">
      <formula>COUNTA(F10:I10,F16:I16,F38:I38)/12*100&lt;&gt;100</formula>
    </cfRule>
  </conditionalFormatting>
  <dataValidations count="1">
    <dataValidation type="list" errorStyle="warning" allowBlank="1" showInputMessage="1" showErrorMessage="1" errorTitle="Please select from the list only" error="Please select one option from the drop-down list only!" promptTitle="Uveďte status dat:" prompt="Vyberte z rozevíracího seznamu jednu z možností!" sqref="F7:I7">
      <formula1>$L$1:$L$3</formula1>
    </dataValidation>
  </dataValidations>
  <hyperlinks>
    <hyperlink ref="L2" location="'Titulní stránka'!A1" display="zpět"/>
  </hyperlinks>
  <printOptions horizontalCentered="1" verticalCentered="1"/>
  <pageMargins left="0.31496062992125984" right="0.31496062992125984" top="0.19685039370078741" bottom="0.15748031496062992" header="0" footer="0"/>
  <pageSetup paperSize="9" scale="86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rgb="FF00FF00"/>
    <pageSetUpPr fitToPage="1"/>
  </sheetPr>
  <dimension ref="A1:Q44"/>
  <sheetViews>
    <sheetView showGridLines="0" defaultGridColor="0" topLeftCell="B25" colorId="22" zoomScale="80" zoomScaleNormal="80" zoomScaleSheetLayoutView="80" workbookViewId="0">
      <selection activeCell="L17" sqref="L17"/>
    </sheetView>
  </sheetViews>
  <sheetFormatPr defaultColWidth="9.77734375" defaultRowHeight="15"/>
  <cols>
    <col min="1" max="1" width="10.5546875" style="679" hidden="1" customWidth="1"/>
    <col min="2" max="2" width="4.21875" style="679" customWidth="1"/>
    <col min="3" max="3" width="10.33203125" style="616" customWidth="1"/>
    <col min="4" max="4" width="40.77734375" style="616" customWidth="1"/>
    <col min="5" max="5" width="20" style="616" customWidth="1"/>
    <col min="6" max="9" width="10.88671875" style="616" customWidth="1"/>
    <col min="10" max="13" width="9.77734375" style="616"/>
    <col min="14" max="14" width="13.109375" style="616" customWidth="1"/>
    <col min="15" max="15" width="9.33203125" style="616" customWidth="1"/>
    <col min="16" max="16384" width="9.77734375" style="616"/>
  </cols>
  <sheetData>
    <row r="1" spans="1:17" ht="7.5" customHeight="1">
      <c r="A1" s="615" t="s">
        <v>265</v>
      </c>
      <c r="B1" s="615"/>
      <c r="K1" s="617" t="s">
        <v>272</v>
      </c>
      <c r="L1" s="617" t="s">
        <v>714</v>
      </c>
      <c r="M1" s="617">
        <v>5</v>
      </c>
      <c r="N1" s="617">
        <v>6</v>
      </c>
      <c r="O1" s="617">
        <v>7</v>
      </c>
      <c r="P1" s="617">
        <v>8</v>
      </c>
      <c r="Q1" s="617">
        <v>9</v>
      </c>
    </row>
    <row r="2" spans="1:17" ht="18">
      <c r="A2" s="615"/>
      <c r="B2" s="615"/>
      <c r="C2" s="618" t="s">
        <v>715</v>
      </c>
      <c r="D2" s="619"/>
      <c r="E2" s="620"/>
      <c r="F2" s="619"/>
      <c r="G2" s="619"/>
      <c r="H2" s="619"/>
      <c r="I2" s="619"/>
      <c r="L2" s="1118" t="s">
        <v>901</v>
      </c>
    </row>
    <row r="3" spans="1:17" ht="15.75" thickBot="1">
      <c r="A3" s="615"/>
      <c r="B3" s="615"/>
      <c r="C3" s="619"/>
      <c r="D3" s="619"/>
      <c r="E3" s="619"/>
      <c r="F3" s="619"/>
      <c r="G3" s="619"/>
      <c r="H3" s="619"/>
      <c r="I3" s="619"/>
      <c r="L3" s="617" t="s">
        <v>717</v>
      </c>
    </row>
    <row r="4" spans="1:17" ht="16.5" thickTop="1">
      <c r="A4" s="621"/>
      <c r="B4" s="622"/>
      <c r="C4" s="623"/>
      <c r="D4" s="624"/>
      <c r="E4" s="624"/>
      <c r="F4" s="625"/>
      <c r="G4" s="625"/>
      <c r="H4" s="625"/>
      <c r="I4" s="625"/>
      <c r="J4" s="626"/>
    </row>
    <row r="5" spans="1:17" ht="18">
      <c r="A5" s="627"/>
      <c r="B5" s="628"/>
      <c r="C5" s="629"/>
      <c r="D5" s="630" t="str">
        <f>'Cover page'!E13</f>
        <v>Member state: Czechia</v>
      </c>
      <c r="E5" s="631"/>
      <c r="F5" s="632" t="s">
        <v>718</v>
      </c>
      <c r="G5" s="633"/>
      <c r="H5" s="634"/>
      <c r="I5" s="633"/>
      <c r="J5" s="635"/>
    </row>
    <row r="6" spans="1:17" ht="15.75">
      <c r="A6" s="627"/>
      <c r="B6" s="636"/>
      <c r="C6" s="629"/>
      <c r="D6" s="637" t="s">
        <v>719</v>
      </c>
      <c r="E6" s="638"/>
      <c r="F6" s="639">
        <f>'Table 1'!E5</f>
        <v>2021</v>
      </c>
      <c r="G6" s="639">
        <f>'Table 1'!F5</f>
        <v>2022</v>
      </c>
      <c r="H6" s="639">
        <f>'Table 1'!G5</f>
        <v>2023</v>
      </c>
      <c r="I6" s="639">
        <f>'Table 1'!H5</f>
        <v>2024</v>
      </c>
      <c r="J6" s="635"/>
    </row>
    <row r="7" spans="1:17" ht="15.75">
      <c r="A7" s="627"/>
      <c r="B7" s="640"/>
      <c r="C7" s="629"/>
      <c r="D7" s="641" t="str">
        <f>'Cover page'!E14</f>
        <v>Date: 31/03/2024</v>
      </c>
      <c r="E7" s="642"/>
      <c r="F7" s="643" t="s">
        <v>717</v>
      </c>
      <c r="G7" s="643" t="s">
        <v>717</v>
      </c>
      <c r="H7" s="643" t="s">
        <v>716</v>
      </c>
      <c r="I7" s="644" t="s">
        <v>714</v>
      </c>
      <c r="J7" s="635"/>
    </row>
    <row r="8" spans="1:17" ht="16.5" thickBot="1">
      <c r="A8" s="627"/>
      <c r="B8" s="628"/>
      <c r="C8" s="645" t="s">
        <v>720</v>
      </c>
      <c r="D8" s="646"/>
      <c r="E8" s="647"/>
      <c r="F8" s="648"/>
      <c r="G8" s="648"/>
      <c r="H8" s="648"/>
      <c r="I8" s="648"/>
      <c r="J8" s="635"/>
    </row>
    <row r="9" spans="1:17" ht="16.5" thickBot="1">
      <c r="A9" s="627"/>
      <c r="B9" s="628"/>
      <c r="C9" s="645" t="s">
        <v>721</v>
      </c>
      <c r="D9" s="649"/>
      <c r="E9" s="650"/>
      <c r="F9" s="650"/>
      <c r="G9" s="650"/>
      <c r="H9" s="650"/>
      <c r="I9" s="650"/>
      <c r="J9" s="635"/>
    </row>
    <row r="10" spans="1:17" ht="16.5" thickBot="1">
      <c r="A10" s="651" t="s">
        <v>297</v>
      </c>
      <c r="B10" s="652"/>
      <c r="C10" s="653">
        <v>2</v>
      </c>
      <c r="D10" s="654" t="s">
        <v>722</v>
      </c>
      <c r="E10" s="655"/>
      <c r="F10" s="656">
        <v>103343</v>
      </c>
      <c r="G10" s="656">
        <v>108395</v>
      </c>
      <c r="H10" s="656">
        <v>109296</v>
      </c>
      <c r="I10" s="656">
        <v>121744</v>
      </c>
      <c r="J10" s="635"/>
    </row>
    <row r="11" spans="1:17" ht="16.5" thickBot="1">
      <c r="A11" s="657"/>
      <c r="B11" s="658"/>
      <c r="C11" s="653"/>
      <c r="D11" s="631"/>
      <c r="E11" s="659"/>
      <c r="F11" s="660"/>
      <c r="G11" s="660"/>
      <c r="H11" s="660"/>
      <c r="I11" s="660"/>
      <c r="J11" s="635"/>
    </row>
    <row r="12" spans="1:17" ht="15.75">
      <c r="A12" s="657"/>
      <c r="B12" s="658"/>
      <c r="C12" s="653"/>
      <c r="D12" s="649"/>
      <c r="E12" s="650"/>
      <c r="F12" s="661"/>
      <c r="G12" s="661"/>
      <c r="H12" s="661"/>
      <c r="I12" s="661"/>
      <c r="J12" s="635"/>
    </row>
    <row r="13" spans="1:17" ht="15.75">
      <c r="A13" s="627"/>
      <c r="B13" s="662"/>
      <c r="C13" s="653">
        <v>3</v>
      </c>
      <c r="D13" s="654" t="s">
        <v>723</v>
      </c>
      <c r="E13" s="655"/>
      <c r="F13" s="660"/>
      <c r="G13" s="660"/>
      <c r="H13" s="660"/>
      <c r="I13" s="660"/>
      <c r="J13" s="635"/>
    </row>
    <row r="14" spans="1:17" ht="15.75">
      <c r="A14" s="627"/>
      <c r="B14" s="662"/>
      <c r="C14" s="663"/>
      <c r="D14" s="659"/>
      <c r="E14" s="659"/>
      <c r="F14" s="660"/>
      <c r="G14" s="660"/>
      <c r="H14" s="660"/>
      <c r="I14" s="660"/>
      <c r="J14" s="635"/>
    </row>
    <row r="15" spans="1:17" ht="15.75">
      <c r="A15" s="627"/>
      <c r="B15" s="662"/>
      <c r="C15" s="663"/>
      <c r="D15" s="659"/>
      <c r="E15" s="659"/>
      <c r="F15" s="660"/>
      <c r="G15" s="660"/>
      <c r="H15" s="660"/>
      <c r="I15" s="660"/>
      <c r="J15" s="635"/>
    </row>
    <row r="16" spans="1:17" ht="15.75">
      <c r="A16" s="657" t="s">
        <v>263</v>
      </c>
      <c r="B16" s="652"/>
      <c r="C16" s="663"/>
      <c r="D16" s="664" t="s">
        <v>724</v>
      </c>
      <c r="E16" s="664"/>
      <c r="F16" s="656" t="s">
        <v>439</v>
      </c>
      <c r="G16" s="656" t="s">
        <v>439</v>
      </c>
      <c r="H16" s="656" t="s">
        <v>439</v>
      </c>
      <c r="I16" s="656" t="s">
        <v>439</v>
      </c>
      <c r="J16" s="635"/>
    </row>
    <row r="17" spans="1:10" ht="15.75">
      <c r="A17" s="627"/>
      <c r="B17" s="662"/>
      <c r="C17" s="663"/>
      <c r="D17" s="659"/>
      <c r="E17" s="659"/>
      <c r="F17" s="660"/>
      <c r="G17" s="660"/>
      <c r="H17" s="660"/>
      <c r="I17" s="660"/>
      <c r="J17" s="635"/>
    </row>
    <row r="18" spans="1:10" ht="15.75">
      <c r="A18" s="627"/>
      <c r="B18" s="662"/>
      <c r="C18" s="663"/>
      <c r="D18" s="664" t="s">
        <v>725</v>
      </c>
      <c r="E18" s="664"/>
      <c r="F18" s="665"/>
      <c r="G18" s="665"/>
      <c r="H18" s="665"/>
      <c r="I18" s="665"/>
      <c r="J18" s="635"/>
    </row>
    <row r="19" spans="1:10" ht="15.75">
      <c r="A19" s="627"/>
      <c r="B19" s="662"/>
      <c r="C19" s="663"/>
      <c r="D19" s="664"/>
      <c r="E19" s="664"/>
      <c r="F19" s="665"/>
      <c r="G19" s="665"/>
      <c r="H19" s="665"/>
      <c r="I19" s="665"/>
      <c r="J19" s="635"/>
    </row>
    <row r="20" spans="1:10" ht="15.75">
      <c r="A20" s="627"/>
      <c r="B20" s="662"/>
      <c r="C20" s="663"/>
      <c r="D20" s="664"/>
      <c r="E20" s="664"/>
      <c r="F20" s="665"/>
      <c r="G20" s="665"/>
      <c r="H20" s="665"/>
      <c r="I20" s="665"/>
      <c r="J20" s="635"/>
    </row>
    <row r="21" spans="1:10" ht="15.75">
      <c r="A21" s="627"/>
      <c r="B21" s="662"/>
      <c r="C21" s="663"/>
      <c r="D21" s="664"/>
      <c r="E21" s="664"/>
      <c r="F21" s="665"/>
      <c r="G21" s="665"/>
      <c r="H21" s="665"/>
      <c r="I21" s="665"/>
      <c r="J21" s="635"/>
    </row>
    <row r="22" spans="1:10" ht="15.75">
      <c r="A22" s="627"/>
      <c r="B22" s="662"/>
      <c r="C22" s="663"/>
      <c r="D22" s="659"/>
      <c r="E22" s="659"/>
      <c r="F22" s="665"/>
      <c r="G22" s="665"/>
      <c r="H22" s="665"/>
      <c r="I22" s="665"/>
      <c r="J22" s="635"/>
    </row>
    <row r="23" spans="1:10" ht="15.75">
      <c r="A23" s="627"/>
      <c r="B23" s="662"/>
      <c r="C23" s="663"/>
      <c r="D23" s="659"/>
      <c r="E23" s="659"/>
      <c r="F23" s="665"/>
      <c r="G23" s="665"/>
      <c r="H23" s="665"/>
      <c r="I23" s="665"/>
      <c r="J23" s="635"/>
    </row>
    <row r="24" spans="1:10" ht="15.75">
      <c r="A24" s="627"/>
      <c r="B24" s="662"/>
      <c r="C24" s="663"/>
      <c r="D24" s="659"/>
      <c r="E24" s="659"/>
      <c r="F24" s="665"/>
      <c r="G24" s="665"/>
      <c r="H24" s="665"/>
      <c r="I24" s="665"/>
      <c r="J24" s="635"/>
    </row>
    <row r="25" spans="1:10" ht="16.5" thickBot="1">
      <c r="A25" s="627"/>
      <c r="B25" s="662"/>
      <c r="C25" s="663"/>
      <c r="D25" s="659"/>
      <c r="E25" s="659"/>
      <c r="F25" s="666"/>
      <c r="G25" s="666"/>
      <c r="H25" s="666"/>
      <c r="I25" s="666"/>
      <c r="J25" s="635"/>
    </row>
    <row r="26" spans="1:10" ht="9.75" customHeight="1">
      <c r="A26" s="627"/>
      <c r="B26" s="662"/>
      <c r="C26" s="663"/>
      <c r="D26" s="650"/>
      <c r="E26" s="650"/>
      <c r="F26" s="661"/>
      <c r="G26" s="661"/>
      <c r="H26" s="661"/>
      <c r="I26" s="661"/>
      <c r="J26" s="635"/>
    </row>
    <row r="27" spans="1:10" ht="15.75">
      <c r="A27" s="627"/>
      <c r="B27" s="662"/>
      <c r="C27" s="653">
        <v>4</v>
      </c>
      <c r="D27" s="654" t="s">
        <v>726</v>
      </c>
      <c r="E27" s="655"/>
      <c r="F27" s="660"/>
      <c r="G27" s="660"/>
      <c r="H27" s="660"/>
      <c r="I27" s="660"/>
      <c r="J27" s="635"/>
    </row>
    <row r="28" spans="1:10" ht="15.75">
      <c r="A28" s="627"/>
      <c r="B28" s="662"/>
      <c r="C28" s="667"/>
      <c r="D28" s="654" t="s">
        <v>727</v>
      </c>
      <c r="E28" s="655"/>
      <c r="F28" s="660"/>
      <c r="G28" s="660"/>
      <c r="H28" s="660"/>
      <c r="I28" s="660"/>
      <c r="J28" s="635"/>
    </row>
    <row r="29" spans="1:10" ht="15.75">
      <c r="A29" s="627"/>
      <c r="B29" s="662"/>
      <c r="C29" s="668"/>
      <c r="D29" s="659" t="s">
        <v>728</v>
      </c>
      <c r="E29" s="659"/>
      <c r="F29" s="665"/>
      <c r="G29" s="665"/>
      <c r="H29" s="665"/>
      <c r="I29" s="665"/>
      <c r="J29" s="635"/>
    </row>
    <row r="30" spans="1:10" ht="15.75">
      <c r="A30" s="627"/>
      <c r="B30" s="662"/>
      <c r="C30" s="668"/>
      <c r="D30" s="659"/>
      <c r="E30" s="659"/>
      <c r="F30" s="665"/>
      <c r="G30" s="665"/>
      <c r="H30" s="665"/>
      <c r="I30" s="665"/>
      <c r="J30" s="635"/>
    </row>
    <row r="31" spans="1:10" ht="15.75">
      <c r="A31" s="627"/>
      <c r="B31" s="662"/>
      <c r="C31" s="668"/>
      <c r="D31" s="659"/>
      <c r="E31" s="659"/>
      <c r="F31" s="665"/>
      <c r="G31" s="665"/>
      <c r="H31" s="665"/>
      <c r="I31" s="665"/>
      <c r="J31" s="635"/>
    </row>
    <row r="32" spans="1:10" ht="15.75">
      <c r="A32" s="627"/>
      <c r="B32" s="662"/>
      <c r="C32" s="668"/>
      <c r="D32" s="659"/>
      <c r="E32" s="659"/>
      <c r="F32" s="665"/>
      <c r="G32" s="665"/>
      <c r="H32" s="665"/>
      <c r="I32" s="665"/>
      <c r="J32" s="635"/>
    </row>
    <row r="33" spans="1:10" ht="15.75">
      <c r="A33" s="627"/>
      <c r="B33" s="662"/>
      <c r="C33" s="668"/>
      <c r="D33" s="659" t="s">
        <v>729</v>
      </c>
      <c r="E33" s="659"/>
      <c r="F33" s="665"/>
      <c r="G33" s="665"/>
      <c r="H33" s="665"/>
      <c r="I33" s="665"/>
      <c r="J33" s="635"/>
    </row>
    <row r="34" spans="1:10" ht="15.75">
      <c r="A34" s="627"/>
      <c r="B34" s="662"/>
      <c r="C34" s="667"/>
      <c r="D34" s="659"/>
      <c r="E34" s="659"/>
      <c r="F34" s="665"/>
      <c r="G34" s="665"/>
      <c r="H34" s="665"/>
      <c r="I34" s="665"/>
      <c r="J34" s="635"/>
    </row>
    <row r="35" spans="1:10" ht="15.75">
      <c r="A35" s="627"/>
      <c r="B35" s="662"/>
      <c r="C35" s="667"/>
      <c r="D35" s="655"/>
      <c r="E35" s="655"/>
      <c r="F35" s="665"/>
      <c r="G35" s="665"/>
      <c r="H35" s="665"/>
      <c r="I35" s="665"/>
      <c r="J35" s="635"/>
    </row>
    <row r="36" spans="1:10" ht="16.5" thickBot="1">
      <c r="A36" s="627"/>
      <c r="B36" s="662"/>
      <c r="C36" s="668"/>
      <c r="D36" s="669"/>
      <c r="E36" s="669"/>
      <c r="F36" s="670"/>
      <c r="G36" s="670"/>
      <c r="H36" s="670"/>
      <c r="I36" s="670"/>
      <c r="J36" s="635"/>
    </row>
    <row r="37" spans="1:10" ht="15.75">
      <c r="A37" s="627"/>
      <c r="B37" s="662"/>
      <c r="C37" s="667"/>
      <c r="D37" s="659"/>
      <c r="E37" s="659"/>
      <c r="F37" s="660"/>
      <c r="G37" s="660"/>
      <c r="H37" s="660"/>
      <c r="I37" s="660"/>
      <c r="J37" s="635"/>
    </row>
    <row r="38" spans="1:10" ht="15.75">
      <c r="A38" s="657" t="s">
        <v>264</v>
      </c>
      <c r="B38" s="652"/>
      <c r="C38" s="653">
        <v>10</v>
      </c>
      <c r="D38" s="654" t="s">
        <v>730</v>
      </c>
      <c r="E38" s="659"/>
      <c r="F38" s="656">
        <v>6123145</v>
      </c>
      <c r="G38" s="656">
        <v>6762977</v>
      </c>
      <c r="H38" s="656">
        <v>7509247</v>
      </c>
      <c r="I38" s="656">
        <v>7663042</v>
      </c>
      <c r="J38" s="635"/>
    </row>
    <row r="39" spans="1:10" ht="15.75">
      <c r="A39" s="627"/>
      <c r="B39" s="628"/>
      <c r="C39" s="671" t="s">
        <v>11</v>
      </c>
      <c r="D39" s="659"/>
      <c r="E39" s="659"/>
      <c r="F39" s="659"/>
      <c r="G39" s="659"/>
      <c r="H39" s="659"/>
      <c r="I39" s="659"/>
      <c r="J39" s="635"/>
    </row>
    <row r="40" spans="1:10" ht="15.75">
      <c r="A40" s="627"/>
      <c r="B40" s="628"/>
      <c r="C40" s="671"/>
      <c r="D40" s="672" t="s">
        <v>731</v>
      </c>
      <c r="E40" s="659"/>
      <c r="F40" s="659"/>
      <c r="G40" s="659"/>
      <c r="H40" s="659"/>
      <c r="I40" s="659"/>
      <c r="J40" s="635"/>
    </row>
    <row r="41" spans="1:10" ht="25.5">
      <c r="A41" s="627"/>
      <c r="B41" s="628"/>
      <c r="C41" s="667"/>
      <c r="D41" s="672" t="s">
        <v>732</v>
      </c>
      <c r="E41" s="659"/>
      <c r="F41" s="673"/>
      <c r="G41" s="659"/>
      <c r="H41" s="659"/>
      <c r="I41" s="659"/>
      <c r="J41" s="635"/>
    </row>
    <row r="42" spans="1:10" ht="16.5" thickBot="1">
      <c r="A42" s="674"/>
      <c r="B42" s="675"/>
      <c r="C42" s="676"/>
      <c r="D42" s="677"/>
      <c r="E42" s="677"/>
      <c r="F42" s="677"/>
      <c r="G42" s="677"/>
      <c r="H42" s="677"/>
      <c r="I42" s="677"/>
      <c r="J42" s="678"/>
    </row>
    <row r="43" spans="1:10" ht="16.5" thickTop="1">
      <c r="C43" s="680"/>
      <c r="D43" s="680"/>
      <c r="E43" s="680"/>
    </row>
    <row r="44" spans="1:10" ht="30" customHeight="1">
      <c r="C44" s="681" t="s">
        <v>733</v>
      </c>
      <c r="D44" s="682"/>
      <c r="E44" s="682"/>
      <c r="F44" s="1146" t="str">
        <f>IF(COUNTA(F10:I10,F16:I16,F38:I38)/12*100=100,"OK - Table 4 is fully completed","WARNING - Table 4 is not fully completed, please fill in figure, L, M or 0")</f>
        <v>OK - Table 4 is fully completed</v>
      </c>
      <c r="G44" s="1146"/>
      <c r="H44" s="1146"/>
      <c r="I44" s="1146"/>
    </row>
  </sheetData>
  <sheetProtection formatColumns="0" formatRows="0" insertRows="0" insertHyperlinks="0" deleteRows="0" sort="0" autoFilter="0" pivotTables="0"/>
  <mergeCells count="1">
    <mergeCell ref="F44:I44"/>
  </mergeCells>
  <conditionalFormatting sqref="F44:I44">
    <cfRule type="expression" dxfId="2" priority="1" stopIfTrue="1">
      <formula>COUNTA(F10:I10,F16:I16,F38:I38)/12*100&lt;&gt;100</formula>
    </cfRule>
  </conditionalFormatting>
  <dataValidations disablePrompts="1" count="1">
    <dataValidation type="list" errorStyle="warning" allowBlank="1" showInputMessage="1" showErrorMessage="1" errorTitle="Please select from the list only" error="Please select one option from the drop-down list only!" promptTitle="Please indicate status of data:" prompt="Please select one option from the drop-down list!" sqref="F7:I7">
      <formula1>$L$1:$L$3</formula1>
    </dataValidation>
  </dataValidations>
  <hyperlinks>
    <hyperlink ref="L2" location="'Cover page'!A1" display="back"/>
  </hyperlinks>
  <printOptions horizontalCentered="1" verticalCentered="1"/>
  <pageMargins left="0.31496062992125984" right="0.31496062992125984" top="0.19685039370078741" bottom="0.15748031496062992" header="0" footer="0"/>
  <pageSetup paperSize="9" scale="86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rgb="FFFFFF00"/>
  </sheetPr>
  <dimension ref="A1:AZ345"/>
  <sheetViews>
    <sheetView topLeftCell="A27" workbookViewId="0">
      <selection activeCell="G44" sqref="G44"/>
    </sheetView>
  </sheetViews>
  <sheetFormatPr defaultColWidth="8.88671875" defaultRowHeight="15"/>
  <cols>
    <col min="1" max="1" width="19.33203125" style="506" customWidth="1"/>
    <col min="2" max="2" width="10.21875" style="506" bestFit="1" customWidth="1"/>
    <col min="3" max="3" width="8.44140625" style="506" bestFit="1" customWidth="1"/>
    <col min="4" max="4" width="16.33203125" style="506" bestFit="1" customWidth="1"/>
    <col min="5" max="5" width="12.109375" style="506" bestFit="1" customWidth="1"/>
    <col min="6" max="6" width="20.77734375" style="506" customWidth="1"/>
    <col min="7" max="7" width="12.33203125" style="506" bestFit="1" customWidth="1"/>
    <col min="8" max="8" width="15.77734375" style="506" bestFit="1" customWidth="1"/>
    <col min="9" max="9" width="10.33203125" style="506" bestFit="1" customWidth="1"/>
    <col min="10" max="10" width="10.44140625" style="506" bestFit="1" customWidth="1"/>
    <col min="11" max="11" width="7.88671875" style="506" bestFit="1" customWidth="1"/>
    <col min="12" max="12" width="11" style="506" customWidth="1"/>
    <col min="13" max="13" width="6.109375" style="506" bestFit="1" customWidth="1"/>
    <col min="14" max="15" width="15" style="506" bestFit="1" customWidth="1"/>
    <col min="16" max="16" width="11.88671875" style="506" bestFit="1" customWidth="1"/>
    <col min="17" max="17" width="14.109375" style="506" bestFit="1" customWidth="1"/>
    <col min="18" max="18" width="17.44140625" style="506" bestFit="1" customWidth="1"/>
    <col min="19" max="23" width="8.109375" style="506" customWidth="1"/>
    <col min="24" max="25" width="20.77734375" style="506" customWidth="1"/>
    <col min="26" max="26" width="7.6640625" style="506" bestFit="1" customWidth="1"/>
    <col min="27" max="27" width="8.44140625" style="506" bestFit="1" customWidth="1"/>
    <col min="28" max="28" width="5.88671875" style="506" bestFit="1" customWidth="1"/>
    <col min="29" max="52" width="20.77734375" style="506" customWidth="1"/>
    <col min="53" max="16384" width="8.88671875" style="506"/>
  </cols>
  <sheetData>
    <row r="1" spans="1:52" ht="16.5" thickBot="1">
      <c r="A1" s="500" t="s">
        <v>0</v>
      </c>
      <c r="B1" s="501"/>
      <c r="C1" s="501"/>
      <c r="D1" s="501"/>
      <c r="E1" s="502"/>
      <c r="F1" s="501"/>
      <c r="G1" s="501"/>
      <c r="H1" s="503"/>
      <c r="I1" s="501"/>
      <c r="J1" s="501"/>
      <c r="K1" s="503"/>
      <c r="L1" s="501"/>
      <c r="M1" s="501"/>
      <c r="N1" s="502"/>
      <c r="O1" s="504"/>
      <c r="P1" s="501"/>
      <c r="Q1" s="502"/>
      <c r="R1" s="501"/>
      <c r="S1" s="501"/>
      <c r="T1" s="502"/>
      <c r="U1" s="501"/>
      <c r="V1" s="501"/>
      <c r="W1" s="501"/>
      <c r="X1" s="501"/>
      <c r="Y1" s="501"/>
      <c r="Z1" s="503"/>
      <c r="AA1" s="501"/>
      <c r="AB1" s="501"/>
      <c r="AC1" s="505"/>
      <c r="AD1" s="501"/>
      <c r="AE1" s="501"/>
      <c r="AF1" s="503"/>
      <c r="AG1" s="501"/>
      <c r="AH1" s="501"/>
      <c r="AI1" s="503"/>
      <c r="AJ1" s="501"/>
      <c r="AK1" s="501"/>
      <c r="AL1" s="505"/>
      <c r="AM1" s="501"/>
      <c r="AN1" s="501"/>
      <c r="AO1" s="505"/>
      <c r="AP1" s="501"/>
      <c r="AQ1" s="501"/>
      <c r="AR1" s="505"/>
      <c r="AS1" s="501"/>
      <c r="AT1" s="501"/>
      <c r="AU1" s="505"/>
      <c r="AV1" s="501"/>
      <c r="AW1" s="501"/>
      <c r="AX1" s="505"/>
      <c r="AY1" s="501"/>
      <c r="AZ1" s="501"/>
    </row>
    <row r="2" spans="1:52" ht="15" customHeight="1">
      <c r="A2" s="507" t="s">
        <v>331</v>
      </c>
      <c r="B2" s="1211" t="s">
        <v>332</v>
      </c>
      <c r="C2" s="1212"/>
      <c r="D2" s="1213"/>
      <c r="E2" s="508" t="s">
        <v>333</v>
      </c>
      <c r="F2" s="1214">
        <v>6</v>
      </c>
      <c r="G2" s="1215"/>
      <c r="H2" s="1216"/>
      <c r="I2" s="1217" t="s">
        <v>334</v>
      </c>
      <c r="J2" s="1218"/>
      <c r="K2" s="1218"/>
      <c r="L2" s="1223" t="s">
        <v>335</v>
      </c>
      <c r="M2" s="1223"/>
      <c r="N2" s="1223"/>
      <c r="O2" s="1223"/>
      <c r="P2" s="1223"/>
      <c r="Q2" s="1223"/>
      <c r="R2" s="1223"/>
      <c r="S2" s="1223"/>
      <c r="T2" s="1223"/>
      <c r="U2" s="1223"/>
      <c r="V2" s="1223"/>
      <c r="W2" s="1223"/>
      <c r="X2" s="1223"/>
      <c r="Y2" s="1223"/>
      <c r="Z2" s="1223"/>
      <c r="AA2" s="1223"/>
      <c r="AB2" s="1223"/>
      <c r="AC2" s="1223"/>
      <c r="AD2" s="1223"/>
      <c r="AE2" s="1223"/>
      <c r="AF2" s="1223"/>
      <c r="AG2" s="1223"/>
      <c r="AH2" s="1223"/>
      <c r="AI2" s="1223"/>
      <c r="AJ2" s="1223"/>
      <c r="AK2" s="1223"/>
      <c r="AL2" s="1223"/>
      <c r="AM2" s="1223"/>
      <c r="AN2" s="1223"/>
      <c r="AO2" s="1223"/>
      <c r="AP2" s="1223"/>
      <c r="AQ2" s="1223"/>
      <c r="AR2" s="1223"/>
      <c r="AS2" s="1223"/>
      <c r="AT2" s="1223"/>
      <c r="AU2" s="1223"/>
      <c r="AV2" s="1223"/>
      <c r="AW2" s="1223"/>
      <c r="AX2" s="1223"/>
      <c r="AY2" s="1223"/>
      <c r="AZ2" s="1224"/>
    </row>
    <row r="3" spans="1:52">
      <c r="A3" s="509" t="s">
        <v>336</v>
      </c>
      <c r="B3" s="1225" t="s">
        <v>337</v>
      </c>
      <c r="C3" s="1226"/>
      <c r="D3" s="1227"/>
      <c r="E3" s="510" t="s">
        <v>338</v>
      </c>
      <c r="F3" s="1165" t="s">
        <v>339</v>
      </c>
      <c r="G3" s="1166"/>
      <c r="H3" s="1167"/>
      <c r="I3" s="1219"/>
      <c r="J3" s="1220"/>
      <c r="K3" s="1220"/>
      <c r="L3" s="1186" t="s">
        <v>340</v>
      </c>
      <c r="M3" s="1186"/>
      <c r="N3" s="1186"/>
      <c r="O3" s="1186"/>
      <c r="P3" s="1186"/>
      <c r="Q3" s="1186"/>
      <c r="R3" s="1186"/>
      <c r="S3" s="1186"/>
      <c r="T3" s="1186"/>
      <c r="U3" s="1186"/>
      <c r="V3" s="1186"/>
      <c r="W3" s="1186"/>
      <c r="X3" s="1186"/>
      <c r="Y3" s="1186"/>
      <c r="Z3" s="1186"/>
      <c r="AA3" s="1186"/>
      <c r="AB3" s="1186"/>
      <c r="AC3" s="1186"/>
      <c r="AD3" s="1186"/>
      <c r="AE3" s="1186"/>
      <c r="AF3" s="1186"/>
      <c r="AG3" s="1186"/>
      <c r="AH3" s="1186"/>
      <c r="AI3" s="1186"/>
      <c r="AJ3" s="1186"/>
      <c r="AK3" s="1186"/>
      <c r="AL3" s="1186"/>
      <c r="AM3" s="1186"/>
      <c r="AN3" s="1186"/>
      <c r="AO3" s="1186"/>
      <c r="AP3" s="1186"/>
      <c r="AQ3" s="1186"/>
      <c r="AR3" s="1186"/>
      <c r="AS3" s="1186"/>
      <c r="AT3" s="1186"/>
      <c r="AU3" s="1186"/>
      <c r="AV3" s="1186"/>
      <c r="AW3" s="1186"/>
      <c r="AX3" s="1186"/>
      <c r="AY3" s="1186"/>
      <c r="AZ3" s="1187"/>
    </row>
    <row r="4" spans="1:52">
      <c r="A4" s="509" t="s">
        <v>341</v>
      </c>
      <c r="B4" s="1228" t="s">
        <v>342</v>
      </c>
      <c r="C4" s="1229"/>
      <c r="D4" s="1230"/>
      <c r="E4" s="510"/>
      <c r="F4" s="1231"/>
      <c r="G4" s="1232"/>
      <c r="H4" s="1233"/>
      <c r="I4" s="1219"/>
      <c r="J4" s="1220"/>
      <c r="K4" s="1220"/>
      <c r="L4" s="1186" t="s">
        <v>343</v>
      </c>
      <c r="M4" s="1186"/>
      <c r="N4" s="1186"/>
      <c r="O4" s="1186"/>
      <c r="P4" s="1186"/>
      <c r="Q4" s="1186"/>
      <c r="R4" s="1186"/>
      <c r="S4" s="1186"/>
      <c r="T4" s="1186"/>
      <c r="U4" s="1186"/>
      <c r="V4" s="1186"/>
      <c r="W4" s="1186"/>
      <c r="X4" s="1186"/>
      <c r="Y4" s="1186"/>
      <c r="Z4" s="1186"/>
      <c r="AA4" s="1186"/>
      <c r="AB4" s="1186"/>
      <c r="AC4" s="1186"/>
      <c r="AD4" s="1186"/>
      <c r="AE4" s="1186"/>
      <c r="AF4" s="1186"/>
      <c r="AG4" s="1186"/>
      <c r="AH4" s="1186"/>
      <c r="AI4" s="1186"/>
      <c r="AJ4" s="1186"/>
      <c r="AK4" s="1186"/>
      <c r="AL4" s="1186"/>
      <c r="AM4" s="1186"/>
      <c r="AN4" s="1186"/>
      <c r="AO4" s="1186"/>
      <c r="AP4" s="1186"/>
      <c r="AQ4" s="1186"/>
      <c r="AR4" s="1186"/>
      <c r="AS4" s="1186"/>
      <c r="AT4" s="1186"/>
      <c r="AU4" s="1186"/>
      <c r="AV4" s="1186"/>
      <c r="AW4" s="1186"/>
      <c r="AX4" s="1186"/>
      <c r="AY4" s="1186"/>
      <c r="AZ4" s="1187"/>
    </row>
    <row r="5" spans="1:52" ht="15.75" thickBot="1">
      <c r="A5" s="509" t="s">
        <v>344</v>
      </c>
      <c r="B5" s="1191" t="s">
        <v>345</v>
      </c>
      <c r="C5" s="1192"/>
      <c r="D5" s="1193"/>
      <c r="E5" s="511" t="s">
        <v>346</v>
      </c>
      <c r="F5" s="1150"/>
      <c r="G5" s="1151"/>
      <c r="H5" s="1152"/>
      <c r="I5" s="1219"/>
      <c r="J5" s="1220"/>
      <c r="K5" s="1220"/>
      <c r="L5" s="1197" t="s">
        <v>347</v>
      </c>
      <c r="M5" s="1197"/>
      <c r="N5" s="1197"/>
      <c r="O5" s="1197"/>
      <c r="P5" s="1197"/>
      <c r="Q5" s="1197"/>
      <c r="R5" s="1197"/>
      <c r="S5" s="1197"/>
      <c r="T5" s="1197"/>
      <c r="U5" s="1197"/>
      <c r="V5" s="1197"/>
      <c r="W5" s="1197"/>
      <c r="X5" s="1197"/>
      <c r="Y5" s="1197"/>
      <c r="Z5" s="1197"/>
      <c r="AA5" s="1197"/>
      <c r="AB5" s="1197"/>
      <c r="AC5" s="1197"/>
      <c r="AD5" s="1197"/>
      <c r="AE5" s="1197"/>
      <c r="AF5" s="1197"/>
      <c r="AG5" s="1197"/>
      <c r="AH5" s="1197"/>
      <c r="AI5" s="1197"/>
      <c r="AJ5" s="1197"/>
      <c r="AK5" s="1197"/>
      <c r="AL5" s="1197"/>
      <c r="AM5" s="1197"/>
      <c r="AN5" s="1197"/>
      <c r="AO5" s="1197"/>
      <c r="AP5" s="1197"/>
      <c r="AQ5" s="1197"/>
      <c r="AR5" s="1197"/>
      <c r="AS5" s="1197"/>
      <c r="AT5" s="1197"/>
      <c r="AU5" s="1197"/>
      <c r="AV5" s="1197"/>
      <c r="AW5" s="1197"/>
      <c r="AX5" s="1197"/>
      <c r="AY5" s="1197"/>
      <c r="AZ5" s="1198"/>
    </row>
    <row r="6" spans="1:52">
      <c r="A6" s="509" t="s">
        <v>348</v>
      </c>
      <c r="B6" s="1205" t="s">
        <v>349</v>
      </c>
      <c r="C6" s="1206"/>
      <c r="D6" s="1207"/>
      <c r="E6" s="512"/>
      <c r="F6" s="1179" t="s">
        <v>350</v>
      </c>
      <c r="G6" s="1180"/>
      <c r="H6" s="1181"/>
      <c r="I6" s="1219"/>
      <c r="J6" s="1220"/>
      <c r="K6" s="1220"/>
      <c r="L6" s="1197" t="s">
        <v>351</v>
      </c>
      <c r="M6" s="1197"/>
      <c r="N6" s="1197"/>
      <c r="O6" s="1197"/>
      <c r="P6" s="1197"/>
      <c r="Q6" s="1197"/>
      <c r="R6" s="1197"/>
      <c r="S6" s="1197"/>
      <c r="T6" s="1197"/>
      <c r="U6" s="1197"/>
      <c r="V6" s="1197"/>
      <c r="W6" s="1197"/>
      <c r="X6" s="1197"/>
      <c r="Y6" s="1197"/>
      <c r="Z6" s="1197"/>
      <c r="AA6" s="1197"/>
      <c r="AB6" s="1197"/>
      <c r="AC6" s="1197"/>
      <c r="AD6" s="1197"/>
      <c r="AE6" s="1197"/>
      <c r="AF6" s="1197"/>
      <c r="AG6" s="1197"/>
      <c r="AH6" s="1197"/>
      <c r="AI6" s="1197"/>
      <c r="AJ6" s="1197"/>
      <c r="AK6" s="1197"/>
      <c r="AL6" s="1197"/>
      <c r="AM6" s="1197"/>
      <c r="AN6" s="1197"/>
      <c r="AO6" s="1197"/>
      <c r="AP6" s="1197"/>
      <c r="AQ6" s="1197"/>
      <c r="AR6" s="1197"/>
      <c r="AS6" s="1197"/>
      <c r="AT6" s="1197"/>
      <c r="AU6" s="1197"/>
      <c r="AV6" s="1197"/>
      <c r="AW6" s="1197"/>
      <c r="AX6" s="1197"/>
      <c r="AY6" s="1197"/>
      <c r="AZ6" s="1198"/>
    </row>
    <row r="7" spans="1:52" ht="15.75" thickBot="1">
      <c r="A7" s="509" t="s">
        <v>352</v>
      </c>
      <c r="B7" s="1205" t="s">
        <v>353</v>
      </c>
      <c r="C7" s="1206"/>
      <c r="D7" s="1207"/>
      <c r="E7" s="513"/>
      <c r="F7" s="1159"/>
      <c r="G7" s="1160"/>
      <c r="H7" s="1161"/>
      <c r="I7" s="1219"/>
      <c r="J7" s="1220"/>
      <c r="K7" s="1220"/>
      <c r="L7" s="1197" t="s">
        <v>354</v>
      </c>
      <c r="M7" s="1197"/>
      <c r="N7" s="1197"/>
      <c r="O7" s="1197"/>
      <c r="P7" s="1197"/>
      <c r="Q7" s="1197"/>
      <c r="R7" s="1197"/>
      <c r="S7" s="1197"/>
      <c r="T7" s="1197"/>
      <c r="U7" s="1197"/>
      <c r="V7" s="1197"/>
      <c r="W7" s="1197"/>
      <c r="X7" s="1197"/>
      <c r="Y7" s="1197"/>
      <c r="Z7" s="1197"/>
      <c r="AA7" s="1197"/>
      <c r="AB7" s="1197"/>
      <c r="AC7" s="1197"/>
      <c r="AD7" s="1197"/>
      <c r="AE7" s="1197"/>
      <c r="AF7" s="1197"/>
      <c r="AG7" s="1197"/>
      <c r="AH7" s="1197"/>
      <c r="AI7" s="1197"/>
      <c r="AJ7" s="1197"/>
      <c r="AK7" s="1197"/>
      <c r="AL7" s="1197"/>
      <c r="AM7" s="1197"/>
      <c r="AN7" s="1197"/>
      <c r="AO7" s="1197"/>
      <c r="AP7" s="1197"/>
      <c r="AQ7" s="1197"/>
      <c r="AR7" s="1197"/>
      <c r="AS7" s="1197"/>
      <c r="AT7" s="1197"/>
      <c r="AU7" s="1197"/>
      <c r="AV7" s="1197"/>
      <c r="AW7" s="1197"/>
      <c r="AX7" s="1197"/>
      <c r="AY7" s="1197"/>
      <c r="AZ7" s="1198"/>
    </row>
    <row r="8" spans="1:52">
      <c r="A8" s="513" t="s">
        <v>355</v>
      </c>
      <c r="B8" s="1208"/>
      <c r="C8" s="1209"/>
      <c r="D8" s="1210"/>
      <c r="E8" s="514"/>
      <c r="F8" s="1194"/>
      <c r="G8" s="1195"/>
      <c r="H8" s="1196"/>
      <c r="I8" s="1219"/>
      <c r="J8" s="1220"/>
      <c r="K8" s="1220"/>
      <c r="L8" s="1186" t="s">
        <v>340</v>
      </c>
      <c r="M8" s="1186"/>
      <c r="N8" s="1186"/>
      <c r="O8" s="1186"/>
      <c r="P8" s="1186"/>
      <c r="Q8" s="1186"/>
      <c r="R8" s="1186"/>
      <c r="S8" s="1186"/>
      <c r="T8" s="1186"/>
      <c r="U8" s="1186"/>
      <c r="V8" s="1186"/>
      <c r="W8" s="1186"/>
      <c r="X8" s="1186"/>
      <c r="Y8" s="1186"/>
      <c r="Z8" s="1186"/>
      <c r="AA8" s="1186"/>
      <c r="AB8" s="1186"/>
      <c r="AC8" s="1186"/>
      <c r="AD8" s="1186"/>
      <c r="AE8" s="1186"/>
      <c r="AF8" s="1186"/>
      <c r="AG8" s="1186"/>
      <c r="AH8" s="1186"/>
      <c r="AI8" s="1186"/>
      <c r="AJ8" s="1186"/>
      <c r="AK8" s="1186"/>
      <c r="AL8" s="1186"/>
      <c r="AM8" s="1186"/>
      <c r="AN8" s="1186"/>
      <c r="AO8" s="1186"/>
      <c r="AP8" s="1186"/>
      <c r="AQ8" s="1186"/>
      <c r="AR8" s="1186"/>
      <c r="AS8" s="1186"/>
      <c r="AT8" s="1186"/>
      <c r="AU8" s="1186"/>
      <c r="AV8" s="1186"/>
      <c r="AW8" s="1186"/>
      <c r="AX8" s="1186"/>
      <c r="AY8" s="1186"/>
      <c r="AZ8" s="1187"/>
    </row>
    <row r="9" spans="1:52">
      <c r="A9" s="513" t="s">
        <v>356</v>
      </c>
      <c r="B9" s="1165" t="s">
        <v>357</v>
      </c>
      <c r="C9" s="1166"/>
      <c r="D9" s="1167"/>
      <c r="E9" s="514"/>
      <c r="F9" s="1194"/>
      <c r="G9" s="1195"/>
      <c r="H9" s="1196"/>
      <c r="I9" s="1219"/>
      <c r="J9" s="1220"/>
      <c r="K9" s="1220"/>
      <c r="L9" s="1197" t="s">
        <v>358</v>
      </c>
      <c r="M9" s="1197"/>
      <c r="N9" s="1197"/>
      <c r="O9" s="1197"/>
      <c r="P9" s="1197"/>
      <c r="Q9" s="1197"/>
      <c r="R9" s="1197"/>
      <c r="S9" s="1197"/>
      <c r="T9" s="1197"/>
      <c r="U9" s="1197"/>
      <c r="V9" s="1197"/>
      <c r="W9" s="1197"/>
      <c r="X9" s="1197"/>
      <c r="Y9" s="1197"/>
      <c r="Z9" s="1197"/>
      <c r="AA9" s="1197"/>
      <c r="AB9" s="1197"/>
      <c r="AC9" s="1197"/>
      <c r="AD9" s="1197"/>
      <c r="AE9" s="1197"/>
      <c r="AF9" s="1197"/>
      <c r="AG9" s="1197"/>
      <c r="AH9" s="1197"/>
      <c r="AI9" s="1197"/>
      <c r="AJ9" s="1197"/>
      <c r="AK9" s="1197"/>
      <c r="AL9" s="1197"/>
      <c r="AM9" s="1197"/>
      <c r="AN9" s="1197"/>
      <c r="AO9" s="1197"/>
      <c r="AP9" s="1197"/>
      <c r="AQ9" s="1197"/>
      <c r="AR9" s="1197"/>
      <c r="AS9" s="1197"/>
      <c r="AT9" s="1197"/>
      <c r="AU9" s="1197"/>
      <c r="AV9" s="1197"/>
      <c r="AW9" s="1197"/>
      <c r="AX9" s="1197"/>
      <c r="AY9" s="1197"/>
      <c r="AZ9" s="1198"/>
    </row>
    <row r="10" spans="1:52" ht="15.75" thickBot="1">
      <c r="A10" s="515" t="s">
        <v>359</v>
      </c>
      <c r="B10" s="1199"/>
      <c r="C10" s="1200"/>
      <c r="D10" s="1201"/>
      <c r="E10" s="516"/>
      <c r="F10" s="1202"/>
      <c r="G10" s="1203"/>
      <c r="H10" s="1204"/>
      <c r="I10" s="1219"/>
      <c r="J10" s="1220"/>
      <c r="K10" s="1220"/>
      <c r="L10" s="1186" t="s">
        <v>360</v>
      </c>
      <c r="M10" s="1186"/>
      <c r="N10" s="1186"/>
      <c r="O10" s="1186"/>
      <c r="P10" s="1186"/>
      <c r="Q10" s="1186"/>
      <c r="R10" s="1186"/>
      <c r="S10" s="1186"/>
      <c r="T10" s="1186"/>
      <c r="U10" s="1186"/>
      <c r="V10" s="1186"/>
      <c r="W10" s="1186"/>
      <c r="X10" s="1186"/>
      <c r="Y10" s="1186"/>
      <c r="Z10" s="1186"/>
      <c r="AA10" s="1186"/>
      <c r="AB10" s="1186"/>
      <c r="AC10" s="1186"/>
      <c r="AD10" s="1186"/>
      <c r="AE10" s="1186"/>
      <c r="AF10" s="1186"/>
      <c r="AG10" s="1186"/>
      <c r="AH10" s="1186"/>
      <c r="AI10" s="1186"/>
      <c r="AJ10" s="1186"/>
      <c r="AK10" s="1186"/>
      <c r="AL10" s="1186"/>
      <c r="AM10" s="1186"/>
      <c r="AN10" s="1186"/>
      <c r="AO10" s="1186"/>
      <c r="AP10" s="1186"/>
      <c r="AQ10" s="1186"/>
      <c r="AR10" s="1186"/>
      <c r="AS10" s="1186"/>
      <c r="AT10" s="1186"/>
      <c r="AU10" s="1186"/>
      <c r="AV10" s="1186"/>
      <c r="AW10" s="1186"/>
      <c r="AX10" s="1186"/>
      <c r="AY10" s="1186"/>
      <c r="AZ10" s="1187"/>
    </row>
    <row r="11" spans="1:52">
      <c r="A11" s="509" t="s">
        <v>361</v>
      </c>
      <c r="B11" s="1165" t="s">
        <v>362</v>
      </c>
      <c r="C11" s="1166"/>
      <c r="D11" s="1167"/>
      <c r="E11" s="509" t="s">
        <v>363</v>
      </c>
      <c r="F11" s="1191">
        <v>1</v>
      </c>
      <c r="G11" s="1192"/>
      <c r="H11" s="1193"/>
      <c r="I11" s="1219"/>
      <c r="J11" s="1220"/>
      <c r="K11" s="1220"/>
      <c r="L11" s="1186"/>
      <c r="M11" s="1186"/>
      <c r="N11" s="1186"/>
      <c r="O11" s="1186"/>
      <c r="P11" s="1186"/>
      <c r="Q11" s="1186"/>
      <c r="R11" s="1186"/>
      <c r="S11" s="1186"/>
      <c r="T11" s="1186"/>
      <c r="U11" s="1186"/>
      <c r="V11" s="1186"/>
      <c r="W11" s="1186"/>
      <c r="X11" s="1186"/>
      <c r="Y11" s="1186"/>
      <c r="Z11" s="1186"/>
      <c r="AA11" s="1186"/>
      <c r="AB11" s="1186"/>
      <c r="AC11" s="1186"/>
      <c r="AD11" s="1186"/>
      <c r="AE11" s="1186"/>
      <c r="AF11" s="1186"/>
      <c r="AG11" s="1186"/>
      <c r="AH11" s="1186"/>
      <c r="AI11" s="1186"/>
      <c r="AJ11" s="1186"/>
      <c r="AK11" s="1186"/>
      <c r="AL11" s="1186"/>
      <c r="AM11" s="1186"/>
      <c r="AN11" s="1186"/>
      <c r="AO11" s="1186"/>
      <c r="AP11" s="1186"/>
      <c r="AQ11" s="1186"/>
      <c r="AR11" s="1186"/>
      <c r="AS11" s="1186"/>
      <c r="AT11" s="1186"/>
      <c r="AU11" s="1186"/>
      <c r="AV11" s="1186"/>
      <c r="AW11" s="1186"/>
      <c r="AX11" s="1186"/>
      <c r="AY11" s="1186"/>
      <c r="AZ11" s="1187"/>
    </row>
    <row r="12" spans="1:52">
      <c r="A12" s="509" t="s">
        <v>364</v>
      </c>
      <c r="B12" s="1165" t="s">
        <v>365</v>
      </c>
      <c r="C12" s="1166"/>
      <c r="D12" s="1167"/>
      <c r="E12" s="509"/>
      <c r="F12" s="1174"/>
      <c r="G12" s="1175"/>
      <c r="H12" s="1176"/>
      <c r="I12" s="1219"/>
      <c r="J12" s="1220"/>
      <c r="K12" s="1220"/>
      <c r="L12" s="1186"/>
      <c r="M12" s="1186"/>
      <c r="N12" s="1186"/>
      <c r="O12" s="1186"/>
      <c r="P12" s="1186"/>
      <c r="Q12" s="1186"/>
      <c r="R12" s="1186"/>
      <c r="S12" s="1186"/>
      <c r="T12" s="1186"/>
      <c r="U12" s="1186"/>
      <c r="V12" s="1186"/>
      <c r="W12" s="1186"/>
      <c r="X12" s="1186"/>
      <c r="Y12" s="1186"/>
      <c r="Z12" s="1186"/>
      <c r="AA12" s="1186"/>
      <c r="AB12" s="1186"/>
      <c r="AC12" s="1186"/>
      <c r="AD12" s="1186"/>
      <c r="AE12" s="1186"/>
      <c r="AF12" s="1186"/>
      <c r="AG12" s="1186"/>
      <c r="AH12" s="1186"/>
      <c r="AI12" s="1186"/>
      <c r="AJ12" s="1186"/>
      <c r="AK12" s="1186"/>
      <c r="AL12" s="1186"/>
      <c r="AM12" s="1186"/>
      <c r="AN12" s="1186"/>
      <c r="AO12" s="1186"/>
      <c r="AP12" s="1186"/>
      <c r="AQ12" s="1186"/>
      <c r="AR12" s="1186"/>
      <c r="AS12" s="1186"/>
      <c r="AT12" s="1186"/>
      <c r="AU12" s="1186"/>
      <c r="AV12" s="1186"/>
      <c r="AW12" s="1186"/>
      <c r="AX12" s="1186"/>
      <c r="AY12" s="1186"/>
      <c r="AZ12" s="1187"/>
    </row>
    <row r="13" spans="1:52">
      <c r="A13" s="509" t="s">
        <v>366</v>
      </c>
      <c r="B13" s="1165" t="s">
        <v>367</v>
      </c>
      <c r="C13" s="1166"/>
      <c r="D13" s="1167"/>
      <c r="E13" s="509"/>
      <c r="F13" s="1174"/>
      <c r="G13" s="1175"/>
      <c r="H13" s="1176"/>
      <c r="I13" s="1219"/>
      <c r="J13" s="1220"/>
      <c r="K13" s="1220"/>
      <c r="L13" s="1186"/>
      <c r="M13" s="1186"/>
      <c r="N13" s="1186"/>
      <c r="O13" s="1186"/>
      <c r="P13" s="1186"/>
      <c r="Q13" s="1186"/>
      <c r="R13" s="1186"/>
      <c r="S13" s="1186"/>
      <c r="T13" s="1186"/>
      <c r="U13" s="1186"/>
      <c r="V13" s="1186"/>
      <c r="W13" s="1186"/>
      <c r="X13" s="1186"/>
      <c r="Y13" s="1186"/>
      <c r="Z13" s="1186"/>
      <c r="AA13" s="1186"/>
      <c r="AB13" s="1186"/>
      <c r="AC13" s="1186"/>
      <c r="AD13" s="1186"/>
      <c r="AE13" s="1186"/>
      <c r="AF13" s="1186"/>
      <c r="AG13" s="1186"/>
      <c r="AH13" s="1186"/>
      <c r="AI13" s="1186"/>
      <c r="AJ13" s="1186"/>
      <c r="AK13" s="1186"/>
      <c r="AL13" s="1186"/>
      <c r="AM13" s="1186"/>
      <c r="AN13" s="1186"/>
      <c r="AO13" s="1186"/>
      <c r="AP13" s="1186"/>
      <c r="AQ13" s="1186"/>
      <c r="AR13" s="1186"/>
      <c r="AS13" s="1186"/>
      <c r="AT13" s="1186"/>
      <c r="AU13" s="1186"/>
      <c r="AV13" s="1186"/>
      <c r="AW13" s="1186"/>
      <c r="AX13" s="1186"/>
      <c r="AY13" s="1186"/>
      <c r="AZ13" s="1187"/>
    </row>
    <row r="14" spans="1:52">
      <c r="A14" s="509" t="s">
        <v>368</v>
      </c>
      <c r="B14" s="1165" t="s">
        <v>369</v>
      </c>
      <c r="C14" s="1166"/>
      <c r="D14" s="1167"/>
      <c r="E14" s="509"/>
      <c r="F14" s="1174"/>
      <c r="G14" s="1175"/>
      <c r="H14" s="1176"/>
      <c r="I14" s="1219"/>
      <c r="J14" s="1220"/>
      <c r="K14" s="1220"/>
      <c r="L14" s="1186"/>
      <c r="M14" s="1186"/>
      <c r="N14" s="1186"/>
      <c r="O14" s="1186"/>
      <c r="P14" s="1186"/>
      <c r="Q14" s="1186"/>
      <c r="R14" s="1186"/>
      <c r="S14" s="1186"/>
      <c r="T14" s="1186"/>
      <c r="U14" s="1186"/>
      <c r="V14" s="1186"/>
      <c r="W14" s="1186"/>
      <c r="X14" s="1186"/>
      <c r="Y14" s="1186"/>
      <c r="Z14" s="1186"/>
      <c r="AA14" s="1186"/>
      <c r="AB14" s="1186"/>
      <c r="AC14" s="1186"/>
      <c r="AD14" s="1186"/>
      <c r="AE14" s="1186"/>
      <c r="AF14" s="1186"/>
      <c r="AG14" s="1186"/>
      <c r="AH14" s="1186"/>
      <c r="AI14" s="1186"/>
      <c r="AJ14" s="1186"/>
      <c r="AK14" s="1186"/>
      <c r="AL14" s="1186"/>
      <c r="AM14" s="1186"/>
      <c r="AN14" s="1186"/>
      <c r="AO14" s="1186"/>
      <c r="AP14" s="1186"/>
      <c r="AQ14" s="1186"/>
      <c r="AR14" s="1186"/>
      <c r="AS14" s="1186"/>
      <c r="AT14" s="1186"/>
      <c r="AU14" s="1186"/>
      <c r="AV14" s="1186"/>
      <c r="AW14" s="1186"/>
      <c r="AX14" s="1186"/>
      <c r="AY14" s="1186"/>
      <c r="AZ14" s="1187"/>
    </row>
    <row r="15" spans="1:52">
      <c r="A15" s="509" t="s">
        <v>370</v>
      </c>
      <c r="B15" s="1165" t="s">
        <v>371</v>
      </c>
      <c r="C15" s="1166"/>
      <c r="D15" s="1167"/>
      <c r="E15" s="509"/>
      <c r="F15" s="1174"/>
      <c r="G15" s="1175"/>
      <c r="H15" s="1176"/>
      <c r="I15" s="1219"/>
      <c r="J15" s="1220"/>
      <c r="K15" s="1220"/>
      <c r="L15" s="1186"/>
      <c r="M15" s="1186"/>
      <c r="N15" s="1186"/>
      <c r="O15" s="1186"/>
      <c r="P15" s="1186"/>
      <c r="Q15" s="1186"/>
      <c r="R15" s="1186"/>
      <c r="S15" s="1186"/>
      <c r="T15" s="1186"/>
      <c r="U15" s="1186"/>
      <c r="V15" s="1186"/>
      <c r="W15" s="1186"/>
      <c r="X15" s="1186"/>
      <c r="Y15" s="1186"/>
      <c r="Z15" s="1186"/>
      <c r="AA15" s="1186"/>
      <c r="AB15" s="1186"/>
      <c r="AC15" s="1186"/>
      <c r="AD15" s="1186"/>
      <c r="AE15" s="1186"/>
      <c r="AF15" s="1186"/>
      <c r="AG15" s="1186"/>
      <c r="AH15" s="1186"/>
      <c r="AI15" s="1186"/>
      <c r="AJ15" s="1186"/>
      <c r="AK15" s="1186"/>
      <c r="AL15" s="1186"/>
      <c r="AM15" s="1186"/>
      <c r="AN15" s="1186"/>
      <c r="AO15" s="1186"/>
      <c r="AP15" s="1186"/>
      <c r="AQ15" s="1186"/>
      <c r="AR15" s="1186"/>
      <c r="AS15" s="1186"/>
      <c r="AT15" s="1186"/>
      <c r="AU15" s="1186"/>
      <c r="AV15" s="1186"/>
      <c r="AW15" s="1186"/>
      <c r="AX15" s="1186"/>
      <c r="AY15" s="1186"/>
      <c r="AZ15" s="1187"/>
    </row>
    <row r="16" spans="1:52">
      <c r="A16" s="509" t="s">
        <v>372</v>
      </c>
      <c r="B16" s="1165" t="s">
        <v>373</v>
      </c>
      <c r="C16" s="1166"/>
      <c r="D16" s="1167"/>
      <c r="E16" s="509"/>
      <c r="F16" s="1174"/>
      <c r="G16" s="1175"/>
      <c r="H16" s="1176"/>
      <c r="I16" s="1219"/>
      <c r="J16" s="1220"/>
      <c r="K16" s="1220"/>
      <c r="L16" s="1186"/>
      <c r="M16" s="1186"/>
      <c r="N16" s="1186"/>
      <c r="O16" s="1186"/>
      <c r="P16" s="1186"/>
      <c r="Q16" s="1186"/>
      <c r="R16" s="1186"/>
      <c r="S16" s="1186"/>
      <c r="T16" s="1186"/>
      <c r="U16" s="1186"/>
      <c r="V16" s="1186"/>
      <c r="W16" s="1186"/>
      <c r="X16" s="1186"/>
      <c r="Y16" s="1186"/>
      <c r="Z16" s="1186"/>
      <c r="AA16" s="1186"/>
      <c r="AB16" s="1186"/>
      <c r="AC16" s="1186"/>
      <c r="AD16" s="1186"/>
      <c r="AE16" s="1186"/>
      <c r="AF16" s="1186"/>
      <c r="AG16" s="1186"/>
      <c r="AH16" s="1186"/>
      <c r="AI16" s="1186"/>
      <c r="AJ16" s="1186"/>
      <c r="AK16" s="1186"/>
      <c r="AL16" s="1186"/>
      <c r="AM16" s="1186"/>
      <c r="AN16" s="1186"/>
      <c r="AO16" s="1186"/>
      <c r="AP16" s="1186"/>
      <c r="AQ16" s="1186"/>
      <c r="AR16" s="1186"/>
      <c r="AS16" s="1186"/>
      <c r="AT16" s="1186"/>
      <c r="AU16" s="1186"/>
      <c r="AV16" s="1186"/>
      <c r="AW16" s="1186"/>
      <c r="AX16" s="1186"/>
      <c r="AY16" s="1186"/>
      <c r="AZ16" s="1187"/>
    </row>
    <row r="17" spans="1:52" ht="15.75" thickBot="1">
      <c r="A17" s="509" t="s">
        <v>374</v>
      </c>
      <c r="B17" s="1165" t="s">
        <v>375</v>
      </c>
      <c r="C17" s="1166"/>
      <c r="D17" s="1167"/>
      <c r="E17" s="511"/>
      <c r="F17" s="1188"/>
      <c r="G17" s="1189"/>
      <c r="H17" s="1190"/>
      <c r="I17" s="1219"/>
      <c r="J17" s="1220"/>
      <c r="K17" s="1220"/>
      <c r="L17" s="1186"/>
      <c r="M17" s="1186"/>
      <c r="N17" s="1186"/>
      <c r="O17" s="1186"/>
      <c r="P17" s="1186"/>
      <c r="Q17" s="1186"/>
      <c r="R17" s="1186"/>
      <c r="S17" s="1186"/>
      <c r="T17" s="1186"/>
      <c r="U17" s="1186"/>
      <c r="V17" s="1186"/>
      <c r="W17" s="1186"/>
      <c r="X17" s="1186"/>
      <c r="Y17" s="1186"/>
      <c r="Z17" s="1186"/>
      <c r="AA17" s="1186"/>
      <c r="AB17" s="1186"/>
      <c r="AC17" s="1186"/>
      <c r="AD17" s="1186"/>
      <c r="AE17" s="1186"/>
      <c r="AF17" s="1186"/>
      <c r="AG17" s="1186"/>
      <c r="AH17" s="1186"/>
      <c r="AI17" s="1186"/>
      <c r="AJ17" s="1186"/>
      <c r="AK17" s="1186"/>
      <c r="AL17" s="1186"/>
      <c r="AM17" s="1186"/>
      <c r="AN17" s="1186"/>
      <c r="AO17" s="1186"/>
      <c r="AP17" s="1186"/>
      <c r="AQ17" s="1186"/>
      <c r="AR17" s="1186"/>
      <c r="AS17" s="1186"/>
      <c r="AT17" s="1186"/>
      <c r="AU17" s="1186"/>
      <c r="AV17" s="1186"/>
      <c r="AW17" s="1186"/>
      <c r="AX17" s="1186"/>
      <c r="AY17" s="1186"/>
      <c r="AZ17" s="1187"/>
    </row>
    <row r="18" spans="1:52">
      <c r="A18" s="509" t="s">
        <v>376</v>
      </c>
      <c r="B18" s="1165" t="s">
        <v>377</v>
      </c>
      <c r="C18" s="1166"/>
      <c r="D18" s="1167"/>
      <c r="E18" s="517" t="s">
        <v>378</v>
      </c>
      <c r="F18" s="1179"/>
      <c r="G18" s="1180"/>
      <c r="H18" s="1181"/>
      <c r="I18" s="1219"/>
      <c r="J18" s="1220"/>
      <c r="K18" s="1220"/>
      <c r="L18" s="1186"/>
      <c r="M18" s="1186"/>
      <c r="N18" s="1186"/>
      <c r="O18" s="1186"/>
      <c r="P18" s="1186"/>
      <c r="Q18" s="1186"/>
      <c r="R18" s="1186"/>
      <c r="S18" s="1186"/>
      <c r="T18" s="1186"/>
      <c r="U18" s="1186"/>
      <c r="V18" s="1186"/>
      <c r="W18" s="1186"/>
      <c r="X18" s="1186"/>
      <c r="Y18" s="1186"/>
      <c r="Z18" s="1186"/>
      <c r="AA18" s="1186"/>
      <c r="AB18" s="1186"/>
      <c r="AC18" s="1186"/>
      <c r="AD18" s="1186"/>
      <c r="AE18" s="1186"/>
      <c r="AF18" s="1186"/>
      <c r="AG18" s="1186"/>
      <c r="AH18" s="1186"/>
      <c r="AI18" s="1186"/>
      <c r="AJ18" s="1186"/>
      <c r="AK18" s="1186"/>
      <c r="AL18" s="1186"/>
      <c r="AM18" s="1186"/>
      <c r="AN18" s="1186"/>
      <c r="AO18" s="1186"/>
      <c r="AP18" s="1186"/>
      <c r="AQ18" s="1186"/>
      <c r="AR18" s="1186"/>
      <c r="AS18" s="1186"/>
      <c r="AT18" s="1186"/>
      <c r="AU18" s="1186"/>
      <c r="AV18" s="1186"/>
      <c r="AW18" s="1186"/>
      <c r="AX18" s="1186"/>
      <c r="AY18" s="1186"/>
      <c r="AZ18" s="1187"/>
    </row>
    <row r="19" spans="1:52" ht="15.75" thickBot="1">
      <c r="A19" s="509" t="s">
        <v>379</v>
      </c>
      <c r="B19" s="1171"/>
      <c r="C19" s="1172"/>
      <c r="D19" s="1173"/>
      <c r="E19" s="518"/>
      <c r="F19" s="1174"/>
      <c r="G19" s="1175"/>
      <c r="H19" s="1176"/>
      <c r="I19" s="1221"/>
      <c r="J19" s="1222"/>
      <c r="K19" s="1222"/>
      <c r="L19" s="1182"/>
      <c r="M19" s="1182"/>
      <c r="N19" s="1182"/>
      <c r="O19" s="1182"/>
      <c r="P19" s="1182"/>
      <c r="Q19" s="1182"/>
      <c r="R19" s="1182"/>
      <c r="S19" s="1182"/>
      <c r="T19" s="1182"/>
      <c r="U19" s="1182"/>
      <c r="V19" s="1182"/>
      <c r="W19" s="1182"/>
      <c r="X19" s="1182"/>
      <c r="Y19" s="1182"/>
      <c r="Z19" s="1182"/>
      <c r="AA19" s="1182"/>
      <c r="AB19" s="1182"/>
      <c r="AC19" s="1182"/>
      <c r="AD19" s="1182"/>
      <c r="AE19" s="1182"/>
      <c r="AF19" s="1182"/>
      <c r="AG19" s="1182"/>
      <c r="AH19" s="1182"/>
      <c r="AI19" s="1182"/>
      <c r="AJ19" s="1182"/>
      <c r="AK19" s="1182"/>
      <c r="AL19" s="1182"/>
      <c r="AM19" s="1182"/>
      <c r="AN19" s="1182"/>
      <c r="AO19" s="1182"/>
      <c r="AP19" s="1182"/>
      <c r="AQ19" s="1182"/>
      <c r="AR19" s="1182"/>
      <c r="AS19" s="1182"/>
      <c r="AT19" s="1182"/>
      <c r="AU19" s="1182"/>
      <c r="AV19" s="1182"/>
      <c r="AW19" s="1182"/>
      <c r="AX19" s="1182"/>
      <c r="AY19" s="1182"/>
      <c r="AZ19" s="1183"/>
    </row>
    <row r="20" spans="1:52">
      <c r="A20" s="509" t="s">
        <v>380</v>
      </c>
      <c r="B20" s="1171"/>
      <c r="C20" s="1172"/>
      <c r="D20" s="1173"/>
      <c r="E20" s="518"/>
      <c r="F20" s="1174"/>
      <c r="G20" s="1175"/>
      <c r="H20" s="1176"/>
      <c r="I20" s="1184"/>
      <c r="J20" s="1185"/>
      <c r="K20" s="1185"/>
      <c r="L20" s="1186"/>
      <c r="M20" s="1186"/>
      <c r="N20" s="1186"/>
      <c r="O20" s="1186"/>
      <c r="P20" s="1186"/>
      <c r="Q20" s="1186"/>
      <c r="R20" s="1186"/>
      <c r="S20" s="1186"/>
      <c r="T20" s="1186"/>
      <c r="U20" s="1186"/>
      <c r="V20" s="1186"/>
      <c r="W20" s="1186"/>
      <c r="X20" s="1186"/>
      <c r="Y20" s="1186"/>
      <c r="Z20" s="1186"/>
      <c r="AA20" s="1186"/>
      <c r="AB20" s="1186"/>
      <c r="AC20" s="1186"/>
      <c r="AD20" s="1186"/>
      <c r="AE20" s="1186"/>
      <c r="AF20" s="1186"/>
      <c r="AG20" s="1186"/>
      <c r="AH20" s="1186"/>
      <c r="AI20" s="1186"/>
      <c r="AJ20" s="1186"/>
      <c r="AK20" s="1186"/>
      <c r="AL20" s="1186"/>
      <c r="AM20" s="1186"/>
      <c r="AN20" s="1186"/>
      <c r="AO20" s="1186"/>
      <c r="AP20" s="1186"/>
      <c r="AQ20" s="1186"/>
      <c r="AR20" s="1186"/>
      <c r="AS20" s="1186"/>
      <c r="AT20" s="1186"/>
      <c r="AU20" s="1186"/>
      <c r="AV20" s="1186"/>
      <c r="AW20" s="1186"/>
      <c r="AX20" s="1186"/>
      <c r="AY20" s="1186"/>
      <c r="AZ20" s="1187"/>
    </row>
    <row r="21" spans="1:52" ht="15.75" thickBot="1">
      <c r="A21" s="509" t="s">
        <v>381</v>
      </c>
      <c r="B21" s="1171"/>
      <c r="C21" s="1172"/>
      <c r="D21" s="1173"/>
      <c r="E21" s="518"/>
      <c r="F21" s="1174"/>
      <c r="G21" s="1175"/>
      <c r="H21" s="1176"/>
      <c r="I21" s="519" t="s">
        <v>382</v>
      </c>
      <c r="J21" s="520"/>
      <c r="K21" s="520"/>
      <c r="L21" s="521" t="s">
        <v>383</v>
      </c>
      <c r="M21" s="522"/>
      <c r="N21" s="522"/>
      <c r="O21" s="521"/>
      <c r="P21" s="522"/>
      <c r="Q21" s="522"/>
      <c r="R21" s="521"/>
      <c r="S21" s="522"/>
      <c r="T21" s="522"/>
      <c r="U21" s="521"/>
      <c r="V21" s="522"/>
      <c r="W21" s="522"/>
      <c r="X21" s="521"/>
      <c r="Y21" s="522"/>
      <c r="Z21" s="522"/>
      <c r="AA21" s="523"/>
      <c r="AB21" s="523"/>
      <c r="AC21" s="521"/>
      <c r="AD21" s="522"/>
      <c r="AE21" s="522"/>
      <c r="AF21" s="521"/>
      <c r="AG21" s="522"/>
      <c r="AH21" s="522"/>
      <c r="AI21" s="521"/>
      <c r="AJ21" s="522"/>
      <c r="AK21" s="522"/>
      <c r="AL21" s="521"/>
      <c r="AM21" s="522"/>
      <c r="AN21" s="522"/>
      <c r="AO21" s="521"/>
      <c r="AP21" s="522"/>
      <c r="AQ21" s="522"/>
      <c r="AR21" s="521"/>
      <c r="AS21" s="522"/>
      <c r="AT21" s="522"/>
      <c r="AU21" s="521"/>
      <c r="AV21" s="522"/>
      <c r="AW21" s="522"/>
      <c r="AX21" s="521"/>
      <c r="AY21" s="522"/>
      <c r="AZ21" s="524"/>
    </row>
    <row r="22" spans="1:52">
      <c r="A22" s="509" t="s">
        <v>384</v>
      </c>
      <c r="B22" s="1171"/>
      <c r="C22" s="1172"/>
      <c r="D22" s="1173"/>
      <c r="E22" s="518" t="s">
        <v>385</v>
      </c>
      <c r="F22" s="1159"/>
      <c r="G22" s="1160"/>
      <c r="H22" s="1161"/>
      <c r="I22" s="525" t="s">
        <v>386</v>
      </c>
      <c r="J22" s="526"/>
      <c r="K22" s="527"/>
      <c r="L22" s="528"/>
      <c r="M22" s="526"/>
      <c r="N22" s="1177"/>
      <c r="O22" s="1177"/>
      <c r="P22" s="1177"/>
      <c r="Q22" s="1177"/>
      <c r="R22" s="529"/>
      <c r="S22" s="529"/>
      <c r="T22" s="530"/>
      <c r="U22" s="529"/>
      <c r="V22" s="529"/>
      <c r="W22" s="530"/>
      <c r="X22" s="529"/>
      <c r="Y22" s="531"/>
      <c r="Z22" s="507" t="s">
        <v>387</v>
      </c>
      <c r="AA22" s="529"/>
      <c r="AB22" s="529"/>
      <c r="AC22" s="532" t="s">
        <v>538</v>
      </c>
      <c r="AD22" s="529"/>
      <c r="AE22" s="529"/>
      <c r="AF22" s="527"/>
      <c r="AG22" s="529"/>
      <c r="AH22" s="529"/>
      <c r="AI22" s="527"/>
      <c r="AJ22" s="529"/>
      <c r="AK22" s="529"/>
      <c r="AL22" s="527"/>
      <c r="AM22" s="529"/>
      <c r="AN22" s="529"/>
      <c r="AO22" s="527"/>
      <c r="AP22" s="529"/>
      <c r="AQ22" s="529"/>
      <c r="AR22" s="527"/>
      <c r="AS22" s="529"/>
      <c r="AT22" s="529"/>
      <c r="AU22" s="527"/>
      <c r="AV22" s="529"/>
      <c r="AW22" s="529"/>
      <c r="AX22" s="527"/>
      <c r="AY22" s="529"/>
      <c r="AZ22" s="531"/>
    </row>
    <row r="23" spans="1:52" ht="15.75" thickBot="1">
      <c r="A23" s="510" t="s">
        <v>388</v>
      </c>
      <c r="B23" s="1171"/>
      <c r="C23" s="1172"/>
      <c r="D23" s="1173"/>
      <c r="E23" s="533" t="s">
        <v>389</v>
      </c>
      <c r="F23" s="1150"/>
      <c r="G23" s="1151"/>
      <c r="H23" s="1152"/>
      <c r="I23" s="534" t="s">
        <v>390</v>
      </c>
      <c r="J23" s="535"/>
      <c r="K23" s="536"/>
      <c r="L23" s="537"/>
      <c r="M23" s="535"/>
      <c r="N23" s="1178"/>
      <c r="O23" s="1178"/>
      <c r="P23" s="1178"/>
      <c r="Q23" s="1178"/>
      <c r="R23" s="538"/>
      <c r="S23" s="538"/>
      <c r="T23" s="539"/>
      <c r="U23" s="538"/>
      <c r="V23" s="538"/>
      <c r="W23" s="539"/>
      <c r="X23" s="538"/>
      <c r="Y23" s="540"/>
      <c r="Z23" s="511" t="s">
        <v>391</v>
      </c>
      <c r="AA23" s="538"/>
      <c r="AB23" s="538"/>
      <c r="AC23" s="541" t="s">
        <v>506</v>
      </c>
      <c r="AD23" s="538"/>
      <c r="AE23" s="538"/>
      <c r="AF23" s="536"/>
      <c r="AG23" s="538"/>
      <c r="AH23" s="538"/>
      <c r="AI23" s="536"/>
      <c r="AJ23" s="538"/>
      <c r="AK23" s="538"/>
      <c r="AL23" s="536"/>
      <c r="AM23" s="538"/>
      <c r="AN23" s="538"/>
      <c r="AO23" s="536"/>
      <c r="AP23" s="538"/>
      <c r="AQ23" s="538"/>
      <c r="AR23" s="536"/>
      <c r="AS23" s="538"/>
      <c r="AT23" s="538"/>
      <c r="AU23" s="536"/>
      <c r="AV23" s="538"/>
      <c r="AW23" s="538"/>
      <c r="AX23" s="536"/>
      <c r="AY23" s="538"/>
      <c r="AZ23" s="540"/>
    </row>
    <row r="24" spans="1:52">
      <c r="A24" s="510" t="s">
        <v>392</v>
      </c>
      <c r="B24" s="1165" t="s">
        <v>393</v>
      </c>
      <c r="C24" s="1166"/>
      <c r="D24" s="1167"/>
      <c r="E24" s="517" t="s">
        <v>394</v>
      </c>
      <c r="F24" s="1179"/>
      <c r="G24" s="1180"/>
      <c r="H24" s="1181"/>
      <c r="I24" s="542" t="s">
        <v>395</v>
      </c>
      <c r="J24" s="543"/>
      <c r="K24" s="544"/>
      <c r="L24" s="545"/>
      <c r="M24" s="546"/>
      <c r="N24" s="546"/>
      <c r="O24" s="546"/>
      <c r="P24" s="546"/>
      <c r="Q24" s="546"/>
      <c r="R24" s="546"/>
      <c r="S24" s="546"/>
      <c r="T24" s="546"/>
      <c r="U24" s="546"/>
      <c r="V24" s="546"/>
      <c r="W24" s="546"/>
      <c r="X24" s="546"/>
      <c r="Y24" s="546"/>
      <c r="Z24" s="546"/>
      <c r="AA24" s="546"/>
      <c r="AB24" s="546"/>
      <c r="AC24" s="546"/>
      <c r="AD24" s="546"/>
      <c r="AE24" s="546"/>
      <c r="AF24" s="546"/>
      <c r="AG24" s="546"/>
      <c r="AH24" s="546"/>
      <c r="AI24" s="546"/>
      <c r="AJ24" s="546"/>
      <c r="AK24" s="546"/>
      <c r="AL24" s="546"/>
      <c r="AM24" s="546"/>
      <c r="AN24" s="546"/>
      <c r="AO24" s="546"/>
      <c r="AP24" s="546"/>
      <c r="AQ24" s="546"/>
      <c r="AR24" s="546"/>
      <c r="AS24" s="546"/>
      <c r="AT24" s="546"/>
      <c r="AU24" s="546"/>
      <c r="AV24" s="546"/>
      <c r="AW24" s="546"/>
      <c r="AX24" s="546"/>
      <c r="AY24" s="546"/>
      <c r="AZ24" s="547"/>
    </row>
    <row r="25" spans="1:52">
      <c r="A25" s="510" t="s">
        <v>396</v>
      </c>
      <c r="B25" s="1165" t="s">
        <v>397</v>
      </c>
      <c r="C25" s="1166"/>
      <c r="D25" s="1167"/>
      <c r="E25" s="518"/>
      <c r="F25" s="1159"/>
      <c r="G25" s="1160"/>
      <c r="H25" s="1161"/>
      <c r="I25" s="542"/>
      <c r="J25" s="543"/>
      <c r="K25" s="544"/>
      <c r="L25" s="1162"/>
      <c r="M25" s="1163"/>
      <c r="N25" s="1163"/>
      <c r="O25" s="1163"/>
      <c r="P25" s="1163"/>
      <c r="Q25" s="1163"/>
      <c r="R25" s="1163"/>
      <c r="S25" s="1163"/>
      <c r="T25" s="1163"/>
      <c r="U25" s="1163"/>
      <c r="V25" s="1163"/>
      <c r="W25" s="1163"/>
      <c r="X25" s="1163"/>
      <c r="Y25" s="1163"/>
      <c r="Z25" s="1163"/>
      <c r="AA25" s="1163"/>
      <c r="AB25" s="1163"/>
      <c r="AC25" s="1163"/>
      <c r="AD25" s="1163"/>
      <c r="AE25" s="1163"/>
      <c r="AF25" s="1163"/>
      <c r="AG25" s="1163"/>
      <c r="AH25" s="1163"/>
      <c r="AI25" s="1163"/>
      <c r="AJ25" s="1163"/>
      <c r="AK25" s="1163"/>
      <c r="AL25" s="1163"/>
      <c r="AM25" s="1163"/>
      <c r="AN25" s="1163"/>
      <c r="AO25" s="1163"/>
      <c r="AP25" s="1163"/>
      <c r="AQ25" s="1163"/>
      <c r="AR25" s="1163"/>
      <c r="AS25" s="1163"/>
      <c r="AT25" s="1163"/>
      <c r="AU25" s="1163"/>
      <c r="AV25" s="1163"/>
      <c r="AW25" s="1163"/>
      <c r="AX25" s="1163"/>
      <c r="AY25" s="1163"/>
      <c r="AZ25" s="1164"/>
    </row>
    <row r="26" spans="1:52">
      <c r="A26" s="510" t="s">
        <v>359</v>
      </c>
      <c r="B26" s="1165" t="s">
        <v>398</v>
      </c>
      <c r="C26" s="1166"/>
      <c r="D26" s="1167"/>
      <c r="E26" s="518" t="s">
        <v>399</v>
      </c>
      <c r="F26" s="1159"/>
      <c r="G26" s="1160"/>
      <c r="H26" s="1161"/>
      <c r="I26" s="542"/>
      <c r="J26" s="543"/>
      <c r="K26" s="544"/>
      <c r="L26" s="1162"/>
      <c r="M26" s="1163"/>
      <c r="N26" s="1163"/>
      <c r="O26" s="1163"/>
      <c r="P26" s="1163"/>
      <c r="Q26" s="1163"/>
      <c r="R26" s="1163"/>
      <c r="S26" s="1163"/>
      <c r="T26" s="1163"/>
      <c r="U26" s="1163"/>
      <c r="V26" s="1163"/>
      <c r="W26" s="1163"/>
      <c r="X26" s="1163"/>
      <c r="Y26" s="1163"/>
      <c r="Z26" s="1163"/>
      <c r="AA26" s="1163"/>
      <c r="AB26" s="1163"/>
      <c r="AC26" s="1163"/>
      <c r="AD26" s="1163"/>
      <c r="AE26" s="1163"/>
      <c r="AF26" s="1163"/>
      <c r="AG26" s="1163"/>
      <c r="AH26" s="1163"/>
      <c r="AI26" s="1163"/>
      <c r="AJ26" s="1163"/>
      <c r="AK26" s="1163"/>
      <c r="AL26" s="1163"/>
      <c r="AM26" s="1163"/>
      <c r="AN26" s="1163"/>
      <c r="AO26" s="1163"/>
      <c r="AP26" s="1163"/>
      <c r="AQ26" s="1163"/>
      <c r="AR26" s="1163"/>
      <c r="AS26" s="1163"/>
      <c r="AT26" s="1163"/>
      <c r="AU26" s="1163"/>
      <c r="AV26" s="1163"/>
      <c r="AW26" s="1163"/>
      <c r="AX26" s="1163"/>
      <c r="AY26" s="1163"/>
      <c r="AZ26" s="1164"/>
    </row>
    <row r="27" spans="1:52" ht="15.75" thickBot="1">
      <c r="A27" s="511" t="s">
        <v>400</v>
      </c>
      <c r="B27" s="1165" t="s">
        <v>401</v>
      </c>
      <c r="C27" s="1166"/>
      <c r="D27" s="1167"/>
      <c r="E27" s="518" t="s">
        <v>402</v>
      </c>
      <c r="F27" s="1159"/>
      <c r="G27" s="1160"/>
      <c r="H27" s="1161"/>
      <c r="I27" s="542"/>
      <c r="J27" s="543"/>
      <c r="K27" s="544"/>
      <c r="L27" s="1162"/>
      <c r="M27" s="1163"/>
      <c r="N27" s="1163"/>
      <c r="O27" s="1163"/>
      <c r="P27" s="1163"/>
      <c r="Q27" s="1163"/>
      <c r="R27" s="1163"/>
      <c r="S27" s="1163"/>
      <c r="T27" s="1163"/>
      <c r="U27" s="1163"/>
      <c r="V27" s="1163"/>
      <c r="W27" s="1163"/>
      <c r="X27" s="1163"/>
      <c r="Y27" s="1163"/>
      <c r="Z27" s="1163"/>
      <c r="AA27" s="1163"/>
      <c r="AB27" s="1163"/>
      <c r="AC27" s="1163"/>
      <c r="AD27" s="1163"/>
      <c r="AE27" s="1163"/>
      <c r="AF27" s="1163"/>
      <c r="AG27" s="1163"/>
      <c r="AH27" s="1163"/>
      <c r="AI27" s="1163"/>
      <c r="AJ27" s="1163"/>
      <c r="AK27" s="1163"/>
      <c r="AL27" s="1163"/>
      <c r="AM27" s="1163"/>
      <c r="AN27" s="1163"/>
      <c r="AO27" s="1163"/>
      <c r="AP27" s="1163"/>
      <c r="AQ27" s="1163"/>
      <c r="AR27" s="1163"/>
      <c r="AS27" s="1163"/>
      <c r="AT27" s="1163"/>
      <c r="AU27" s="1163"/>
      <c r="AV27" s="1163"/>
      <c r="AW27" s="1163"/>
      <c r="AX27" s="1163"/>
      <c r="AY27" s="1163"/>
      <c r="AZ27" s="1164"/>
    </row>
    <row r="28" spans="1:52">
      <c r="A28" s="548"/>
      <c r="B28" s="1168"/>
      <c r="C28" s="1169"/>
      <c r="D28" s="1170"/>
      <c r="E28" s="518" t="s">
        <v>403</v>
      </c>
      <c r="F28" s="1159"/>
      <c r="G28" s="1160"/>
      <c r="H28" s="1161"/>
      <c r="I28" s="542"/>
      <c r="J28" s="543"/>
      <c r="K28" s="544"/>
      <c r="L28" s="1162"/>
      <c r="M28" s="1163"/>
      <c r="N28" s="1163"/>
      <c r="O28" s="1163"/>
      <c r="P28" s="1163"/>
      <c r="Q28" s="1163"/>
      <c r="R28" s="1163"/>
      <c r="S28" s="1163"/>
      <c r="T28" s="1163"/>
      <c r="U28" s="1163"/>
      <c r="V28" s="1163"/>
      <c r="W28" s="1163"/>
      <c r="X28" s="1163"/>
      <c r="Y28" s="1163"/>
      <c r="Z28" s="1163"/>
      <c r="AA28" s="1163"/>
      <c r="AB28" s="1163"/>
      <c r="AC28" s="1163"/>
      <c r="AD28" s="1163"/>
      <c r="AE28" s="1163"/>
      <c r="AF28" s="1163"/>
      <c r="AG28" s="1163"/>
      <c r="AH28" s="1163"/>
      <c r="AI28" s="1163"/>
      <c r="AJ28" s="1163"/>
      <c r="AK28" s="1163"/>
      <c r="AL28" s="1163"/>
      <c r="AM28" s="1163"/>
      <c r="AN28" s="1163"/>
      <c r="AO28" s="1163"/>
      <c r="AP28" s="1163"/>
      <c r="AQ28" s="1163"/>
      <c r="AR28" s="1163"/>
      <c r="AS28" s="1163"/>
      <c r="AT28" s="1163"/>
      <c r="AU28" s="1163"/>
      <c r="AV28" s="1163"/>
      <c r="AW28" s="1163"/>
      <c r="AX28" s="1163"/>
      <c r="AY28" s="1163"/>
      <c r="AZ28" s="1164"/>
    </row>
    <row r="29" spans="1:52">
      <c r="A29" s="548"/>
      <c r="B29" s="1156"/>
      <c r="C29" s="1157"/>
      <c r="D29" s="1158"/>
      <c r="E29" s="518" t="s">
        <v>404</v>
      </c>
      <c r="F29" s="1159"/>
      <c r="G29" s="1160"/>
      <c r="H29" s="1161"/>
      <c r="I29" s="542"/>
      <c r="J29" s="543"/>
      <c r="K29" s="544"/>
      <c r="L29" s="1162"/>
      <c r="M29" s="1163"/>
      <c r="N29" s="1163"/>
      <c r="O29" s="1163"/>
      <c r="P29" s="1163"/>
      <c r="Q29" s="1163"/>
      <c r="R29" s="1163"/>
      <c r="S29" s="1163"/>
      <c r="T29" s="1163"/>
      <c r="U29" s="1163"/>
      <c r="V29" s="1163"/>
      <c r="W29" s="1163"/>
      <c r="X29" s="1163"/>
      <c r="Y29" s="1163"/>
      <c r="Z29" s="1163"/>
      <c r="AA29" s="1163"/>
      <c r="AB29" s="1163"/>
      <c r="AC29" s="1163"/>
      <c r="AD29" s="1163"/>
      <c r="AE29" s="1163"/>
      <c r="AF29" s="1163"/>
      <c r="AG29" s="1163"/>
      <c r="AH29" s="1163"/>
      <c r="AI29" s="1163"/>
      <c r="AJ29" s="1163"/>
      <c r="AK29" s="1163"/>
      <c r="AL29" s="1163"/>
      <c r="AM29" s="1163"/>
      <c r="AN29" s="1163"/>
      <c r="AO29" s="1163"/>
      <c r="AP29" s="1163"/>
      <c r="AQ29" s="1163"/>
      <c r="AR29" s="1163"/>
      <c r="AS29" s="1163"/>
      <c r="AT29" s="1163"/>
      <c r="AU29" s="1163"/>
      <c r="AV29" s="1163"/>
      <c r="AW29" s="1163"/>
      <c r="AX29" s="1163"/>
      <c r="AY29" s="1163"/>
      <c r="AZ29" s="1164"/>
    </row>
    <row r="30" spans="1:52">
      <c r="A30" s="548"/>
      <c r="B30" s="1156"/>
      <c r="C30" s="1157"/>
      <c r="D30" s="1158"/>
      <c r="E30" s="518"/>
      <c r="F30" s="1159"/>
      <c r="G30" s="1160"/>
      <c r="H30" s="1161"/>
      <c r="I30" s="542"/>
      <c r="J30" s="543"/>
      <c r="K30" s="544"/>
      <c r="L30" s="1162"/>
      <c r="M30" s="1163"/>
      <c r="N30" s="1163"/>
      <c r="O30" s="1163"/>
      <c r="P30" s="1163"/>
      <c r="Q30" s="1163"/>
      <c r="R30" s="1163"/>
      <c r="S30" s="1163"/>
      <c r="T30" s="1163"/>
      <c r="U30" s="1163"/>
      <c r="V30" s="1163"/>
      <c r="W30" s="1163"/>
      <c r="X30" s="1163"/>
      <c r="Y30" s="1163"/>
      <c r="Z30" s="1163"/>
      <c r="AA30" s="1163"/>
      <c r="AB30" s="1163"/>
      <c r="AC30" s="1163"/>
      <c r="AD30" s="1163"/>
      <c r="AE30" s="1163"/>
      <c r="AF30" s="1163"/>
      <c r="AG30" s="1163"/>
      <c r="AH30" s="1163"/>
      <c r="AI30" s="1163"/>
      <c r="AJ30" s="1163"/>
      <c r="AK30" s="1163"/>
      <c r="AL30" s="1163"/>
      <c r="AM30" s="1163"/>
      <c r="AN30" s="1163"/>
      <c r="AO30" s="1163"/>
      <c r="AP30" s="1163"/>
      <c r="AQ30" s="1163"/>
      <c r="AR30" s="1163"/>
      <c r="AS30" s="1163"/>
      <c r="AT30" s="1163"/>
      <c r="AU30" s="1163"/>
      <c r="AV30" s="1163"/>
      <c r="AW30" s="1163"/>
      <c r="AX30" s="1163"/>
      <c r="AY30" s="1163"/>
      <c r="AZ30" s="1164"/>
    </row>
    <row r="31" spans="1:52" ht="15.75" thickBot="1">
      <c r="A31" s="549"/>
      <c r="B31" s="1147"/>
      <c r="C31" s="1148"/>
      <c r="D31" s="1149"/>
      <c r="E31" s="533" t="s">
        <v>405</v>
      </c>
      <c r="F31" s="1150"/>
      <c r="G31" s="1151"/>
      <c r="H31" s="1152"/>
      <c r="I31" s="550"/>
      <c r="J31" s="551"/>
      <c r="K31" s="552"/>
      <c r="L31" s="1153"/>
      <c r="M31" s="1154"/>
      <c r="N31" s="1154"/>
      <c r="O31" s="1154"/>
      <c r="P31" s="1154"/>
      <c r="Q31" s="1154"/>
      <c r="R31" s="1154"/>
      <c r="S31" s="1154"/>
      <c r="T31" s="1154"/>
      <c r="U31" s="1154"/>
      <c r="V31" s="1154"/>
      <c r="W31" s="1154"/>
      <c r="X31" s="1154"/>
      <c r="Y31" s="1154"/>
      <c r="Z31" s="1154"/>
      <c r="AA31" s="1154"/>
      <c r="AB31" s="1154"/>
      <c r="AC31" s="1154"/>
      <c r="AD31" s="1154"/>
      <c r="AE31" s="1154"/>
      <c r="AF31" s="1154"/>
      <c r="AG31" s="1154"/>
      <c r="AH31" s="1154"/>
      <c r="AI31" s="1154"/>
      <c r="AJ31" s="1154"/>
      <c r="AK31" s="1154"/>
      <c r="AL31" s="1154"/>
      <c r="AM31" s="1154"/>
      <c r="AN31" s="1154"/>
      <c r="AO31" s="1154"/>
      <c r="AP31" s="1154"/>
      <c r="AQ31" s="1154"/>
      <c r="AR31" s="1154"/>
      <c r="AS31" s="1154"/>
      <c r="AT31" s="1154"/>
      <c r="AU31" s="1154"/>
      <c r="AV31" s="1154"/>
      <c r="AW31" s="1154"/>
      <c r="AX31" s="1154"/>
      <c r="AY31" s="1154"/>
      <c r="AZ31" s="1155"/>
    </row>
    <row r="33" spans="1:29" ht="25.5">
      <c r="A33" s="553" t="s">
        <v>406</v>
      </c>
      <c r="B33" s="553" t="s">
        <v>407</v>
      </c>
      <c r="C33" s="553" t="s">
        <v>408</v>
      </c>
      <c r="D33" s="553" t="s">
        <v>409</v>
      </c>
      <c r="E33" s="553" t="s">
        <v>410</v>
      </c>
      <c r="F33" s="553" t="s">
        <v>411</v>
      </c>
      <c r="G33" s="553" t="s">
        <v>540</v>
      </c>
      <c r="H33" s="553" t="s">
        <v>412</v>
      </c>
      <c r="I33" s="553" t="s">
        <v>413</v>
      </c>
      <c r="J33" s="553" t="s">
        <v>414</v>
      </c>
      <c r="K33" s="553" t="s">
        <v>415</v>
      </c>
      <c r="L33" s="553" t="s">
        <v>416</v>
      </c>
      <c r="M33" s="553" t="s">
        <v>417</v>
      </c>
      <c r="N33" s="553" t="s">
        <v>418</v>
      </c>
      <c r="O33" s="554" t="s">
        <v>539</v>
      </c>
      <c r="P33" s="553" t="s">
        <v>419</v>
      </c>
      <c r="Q33" s="553" t="s">
        <v>420</v>
      </c>
      <c r="R33" s="553" t="s">
        <v>421</v>
      </c>
      <c r="S33" s="553">
        <v>2010</v>
      </c>
      <c r="T33" s="553">
        <v>2011</v>
      </c>
      <c r="U33" s="553">
        <v>2012</v>
      </c>
      <c r="V33" s="553">
        <v>2013</v>
      </c>
      <c r="W33" s="553">
        <v>2014</v>
      </c>
      <c r="X33" s="555" t="s">
        <v>274</v>
      </c>
      <c r="Y33" s="555"/>
      <c r="Z33" s="555"/>
      <c r="AA33" s="556" t="str">
        <f>"vlookup - "&amp;IF(COUNTIF(AA34:AA345,"check!!!!")=0,"ok","check!")</f>
        <v>vlookup - check!</v>
      </c>
      <c r="AB33" s="556" t="str">
        <f>"link - "&amp;IF(COUNTIF(AB34:AB345,"check!!!!")=0,"ok","check!")</f>
        <v>link - check!</v>
      </c>
    </row>
    <row r="34" spans="1:29">
      <c r="A34" s="553" t="s">
        <v>422</v>
      </c>
      <c r="B34" s="553" t="s">
        <v>423</v>
      </c>
      <c r="C34" s="553" t="s">
        <v>424</v>
      </c>
      <c r="D34" s="553" t="s">
        <v>425</v>
      </c>
      <c r="E34" s="553" t="s">
        <v>426</v>
      </c>
      <c r="F34" s="553" t="s">
        <v>425</v>
      </c>
      <c r="G34" s="553" t="s">
        <v>425</v>
      </c>
      <c r="H34" s="553" t="s">
        <v>427</v>
      </c>
      <c r="I34" s="553" t="s">
        <v>428</v>
      </c>
      <c r="J34" s="553" t="s">
        <v>425</v>
      </c>
      <c r="K34" s="553" t="s">
        <v>425</v>
      </c>
      <c r="L34" s="553" t="s">
        <v>429</v>
      </c>
      <c r="M34" s="553" t="s">
        <v>430</v>
      </c>
      <c r="N34" s="553" t="s">
        <v>431</v>
      </c>
      <c r="O34" s="553" t="s">
        <v>431</v>
      </c>
      <c r="P34" s="553" t="s">
        <v>432</v>
      </c>
      <c r="Q34" s="553" t="s">
        <v>423</v>
      </c>
      <c r="R34" s="553" t="s">
        <v>433</v>
      </c>
      <c r="S34" s="557" t="e">
        <f>IF(VLOOKUP($X34,'Tabulka 1'!$B$10:$H$35,'Tabulka 1'!L$1,0)="","",VLOOKUP($X34,'Tabulka 1'!$B$10:$H$35,'Tabulka 1'!L$1,0))</f>
        <v>#N/A</v>
      </c>
      <c r="T34" s="557" t="e">
        <f>IF(VLOOKUP($X34,'Tabulka 1'!$B$10:$H$35,'Tabulka 1'!M$1,0)="","",VLOOKUP($X34,'Tabulka 1'!$B$10:$H$35,'Tabulka 1'!M$1,0))</f>
        <v>#N/A</v>
      </c>
      <c r="U34" s="557" t="e">
        <f>IF(VLOOKUP($X34,'Tabulka 1'!$B$10:$H$35,'Tabulka 1'!N$1,0)="","",VLOOKUP($X34,'Tabulka 1'!$B$10:$H$35,'Tabulka 1'!N$1,0))</f>
        <v>#N/A</v>
      </c>
      <c r="V34" s="557" t="e">
        <f>IF(VLOOKUP($X34,'Tabulka 1'!$B$10:$H$35,'Tabulka 1'!O$1,0)="","",VLOOKUP($X34,'Tabulka 1'!$B$10:$H$35,'Tabulka 1'!O$1,0))</f>
        <v>#N/A</v>
      </c>
      <c r="W34" s="557" t="e">
        <f>IF(VLOOKUP($X34,'Tabulka 1'!$B$10:$H$35,'Tabulka 1'!P$1,0)="","",VLOOKUP($X34,'Tabulka 1'!$B$10:$H$35,'Tabulka 1'!P$1,0))</f>
        <v>#N/A</v>
      </c>
      <c r="X34" s="553" t="str">
        <f>A34&amp;"."&amp;B34&amp;"."&amp;C34&amp;"."&amp;D34&amp;"."&amp;E34&amp;"."&amp;F34&amp;"."&amp;G34&amp;"."&amp;H34&amp;"."&amp;I34&amp;"."&amp;J34&amp;"."&amp;K34&amp;"."&amp;L34&amp;"."&amp;M34&amp;"."&amp;N34&amp;"."&amp;O34&amp;"."&amp;P34&amp;"."&amp;Q34&amp;"."&amp;R34</f>
        <v>A.N.@@._Z.S13._Z._Z.B.B9._Z._Z.S.V._T._T.XDC.N.EDP1</v>
      </c>
      <c r="Y34" s="553"/>
      <c r="Z34" s="553"/>
      <c r="AA34" s="558" t="str">
        <f>IFERROR(+IF(X34=VLOOKUP(X34,'Tabulka 1'!$B$10:$B$35,1,0),"OK","check!!!!"),"check!!!!")</f>
        <v>check!!!!</v>
      </c>
      <c r="AB34" s="553" t="str">
        <f>IF(X34='Tabulka 1'!B10,"ok","check!!!!")</f>
        <v>check!!!!</v>
      </c>
      <c r="AC34" s="559"/>
    </row>
    <row r="35" spans="1:29">
      <c r="A35" s="553" t="s">
        <v>422</v>
      </c>
      <c r="B35" s="553" t="s">
        <v>423</v>
      </c>
      <c r="C35" s="553" t="s">
        <v>424</v>
      </c>
      <c r="D35" s="553" t="s">
        <v>425</v>
      </c>
      <c r="E35" s="553" t="s">
        <v>434</v>
      </c>
      <c r="F35" s="553" t="s">
        <v>425</v>
      </c>
      <c r="G35" s="553" t="s">
        <v>425</v>
      </c>
      <c r="H35" s="553" t="s">
        <v>427</v>
      </c>
      <c r="I35" s="553" t="s">
        <v>428</v>
      </c>
      <c r="J35" s="553" t="s">
        <v>425</v>
      </c>
      <c r="K35" s="553" t="s">
        <v>425</v>
      </c>
      <c r="L35" s="553" t="s">
        <v>429</v>
      </c>
      <c r="M35" s="553" t="s">
        <v>430</v>
      </c>
      <c r="N35" s="553" t="s">
        <v>431</v>
      </c>
      <c r="O35" s="553" t="s">
        <v>431</v>
      </c>
      <c r="P35" s="553" t="s">
        <v>432</v>
      </c>
      <c r="Q35" s="553" t="s">
        <v>423</v>
      </c>
      <c r="R35" s="553" t="s">
        <v>433</v>
      </c>
      <c r="S35" s="557" t="e">
        <f>IF(VLOOKUP($X35,'Tabulka 1'!$B$10:$H$35,'Tabulka 1'!L$1,0)="","",VLOOKUP($X35,'Tabulka 1'!$B$10:$H$35,'Tabulka 1'!L$1,0))</f>
        <v>#N/A</v>
      </c>
      <c r="T35" s="557" t="e">
        <f>IF(VLOOKUP($X35,'Tabulka 1'!$B$10:$H$35,'Tabulka 1'!M$1,0)="","",VLOOKUP($X35,'Tabulka 1'!$B$10:$H$35,'Tabulka 1'!M$1,0))</f>
        <v>#N/A</v>
      </c>
      <c r="U35" s="557" t="e">
        <f>IF(VLOOKUP($X35,'Tabulka 1'!$B$10:$H$35,'Tabulka 1'!N$1,0)="","",VLOOKUP($X35,'Tabulka 1'!$B$10:$H$35,'Tabulka 1'!N$1,0))</f>
        <v>#N/A</v>
      </c>
      <c r="V35" s="557" t="e">
        <f>IF(VLOOKUP($X35,'Tabulka 1'!$B$10:$H$35,'Tabulka 1'!O$1,0)="","",VLOOKUP($X35,'Tabulka 1'!$B$10:$H$35,'Tabulka 1'!O$1,0))</f>
        <v>#N/A</v>
      </c>
      <c r="W35" s="557" t="e">
        <f>IF(VLOOKUP($X35,'Tabulka 1'!$B$10:$H$35,'Tabulka 1'!P$1,0)="","",VLOOKUP($X35,'Tabulka 1'!$B$10:$H$35,'Tabulka 1'!P$1,0))</f>
        <v>#N/A</v>
      </c>
      <c r="X35" s="553" t="str">
        <f t="shared" ref="X35:X110" si="0">A35&amp;"."&amp;B35&amp;"."&amp;C35&amp;"."&amp;D35&amp;"."&amp;E35&amp;"."&amp;F35&amp;"."&amp;G35&amp;"."&amp;H35&amp;"."&amp;I35&amp;"."&amp;J35&amp;"."&amp;K35&amp;"."&amp;L35&amp;"."&amp;M35&amp;"."&amp;N35&amp;"."&amp;O35&amp;"."&amp;P35&amp;"."&amp;Q35&amp;"."&amp;R35</f>
        <v>A.N.@@._Z.S1311._Z._Z.B.B9._Z._Z.S.V._T._T.XDC.N.EDP1</v>
      </c>
      <c r="Y35" s="553"/>
      <c r="Z35" s="553"/>
      <c r="AA35" s="558" t="str">
        <f>IFERROR(+IF(X35=VLOOKUP(X35,'Tabulka 1'!$B$10:$B$35,1,0),"OK","check!!!!"),"check!!!!")</f>
        <v>check!!!!</v>
      </c>
      <c r="AB35" s="553" t="str">
        <f>IF(X35='Tabulka 1'!B11,"ok","check!!!!")</f>
        <v>check!!!!</v>
      </c>
      <c r="AC35" s="559"/>
    </row>
    <row r="36" spans="1:29">
      <c r="A36" s="553" t="s">
        <v>422</v>
      </c>
      <c r="B36" s="553" t="s">
        <v>423</v>
      </c>
      <c r="C36" s="553" t="s">
        <v>424</v>
      </c>
      <c r="D36" s="553" t="s">
        <v>425</v>
      </c>
      <c r="E36" s="553" t="s">
        <v>435</v>
      </c>
      <c r="F36" s="553" t="s">
        <v>425</v>
      </c>
      <c r="G36" s="553" t="s">
        <v>425</v>
      </c>
      <c r="H36" s="553" t="s">
        <v>427</v>
      </c>
      <c r="I36" s="553" t="s">
        <v>428</v>
      </c>
      <c r="J36" s="553" t="s">
        <v>425</v>
      </c>
      <c r="K36" s="553" t="s">
        <v>425</v>
      </c>
      <c r="L36" s="553" t="s">
        <v>429</v>
      </c>
      <c r="M36" s="553" t="s">
        <v>430</v>
      </c>
      <c r="N36" s="553" t="s">
        <v>431</v>
      </c>
      <c r="O36" s="553" t="s">
        <v>431</v>
      </c>
      <c r="P36" s="553" t="s">
        <v>432</v>
      </c>
      <c r="Q36" s="553" t="s">
        <v>423</v>
      </c>
      <c r="R36" s="553" t="s">
        <v>433</v>
      </c>
      <c r="S36" s="557" t="e">
        <f>IF(VLOOKUP($X36,'Tabulka 1'!$B$10:$H$35,'Tabulka 1'!L$1,0)="","",VLOOKUP($X36,'Tabulka 1'!$B$10:$H$35,'Tabulka 1'!L$1,0))</f>
        <v>#N/A</v>
      </c>
      <c r="T36" s="557" t="e">
        <f>IF(VLOOKUP($X36,'Tabulka 1'!$B$10:$H$35,'Tabulka 1'!M$1,0)="","",VLOOKUP($X36,'Tabulka 1'!$B$10:$H$35,'Tabulka 1'!M$1,0))</f>
        <v>#N/A</v>
      </c>
      <c r="U36" s="557" t="e">
        <f>IF(VLOOKUP($X36,'Tabulka 1'!$B$10:$H$35,'Tabulka 1'!N$1,0)="","",VLOOKUP($X36,'Tabulka 1'!$B$10:$H$35,'Tabulka 1'!N$1,0))</f>
        <v>#N/A</v>
      </c>
      <c r="V36" s="557" t="e">
        <f>IF(VLOOKUP($X36,'Tabulka 1'!$B$10:$H$35,'Tabulka 1'!O$1,0)="","",VLOOKUP($X36,'Tabulka 1'!$B$10:$H$35,'Tabulka 1'!O$1,0))</f>
        <v>#N/A</v>
      </c>
      <c r="W36" s="557" t="e">
        <f>IF(VLOOKUP($X36,'Tabulka 1'!$B$10:$H$35,'Tabulka 1'!P$1,0)="","",VLOOKUP($X36,'Tabulka 1'!$B$10:$H$35,'Tabulka 1'!P$1,0))</f>
        <v>#N/A</v>
      </c>
      <c r="X36" s="553" t="str">
        <f t="shared" si="0"/>
        <v>A.N.@@._Z.S1312._Z._Z.B.B9._Z._Z.S.V._T._T.XDC.N.EDP1</v>
      </c>
      <c r="Y36" s="553"/>
      <c r="Z36" s="553"/>
      <c r="AA36" s="558" t="str">
        <f>IFERROR(+IF(X36=VLOOKUP(X36,'Tabulka 1'!$B$10:$B$35,1,0),"OK","check!!!!"),"check!!!!")</f>
        <v>check!!!!</v>
      </c>
      <c r="AB36" s="553" t="str">
        <f>IF(X36='Tabulka 1'!B12,"ok","check!!!!")</f>
        <v>check!!!!</v>
      </c>
      <c r="AC36" s="559"/>
    </row>
    <row r="37" spans="1:29">
      <c r="A37" s="553" t="s">
        <v>422</v>
      </c>
      <c r="B37" s="553" t="s">
        <v>423</v>
      </c>
      <c r="C37" s="553" t="s">
        <v>424</v>
      </c>
      <c r="D37" s="553" t="s">
        <v>425</v>
      </c>
      <c r="E37" s="553" t="s">
        <v>436</v>
      </c>
      <c r="F37" s="553" t="s">
        <v>425</v>
      </c>
      <c r="G37" s="553" t="s">
        <v>425</v>
      </c>
      <c r="H37" s="553" t="s">
        <v>427</v>
      </c>
      <c r="I37" s="553" t="s">
        <v>428</v>
      </c>
      <c r="J37" s="553" t="s">
        <v>425</v>
      </c>
      <c r="K37" s="553" t="s">
        <v>425</v>
      </c>
      <c r="L37" s="553" t="s">
        <v>429</v>
      </c>
      <c r="M37" s="553" t="s">
        <v>430</v>
      </c>
      <c r="N37" s="553" t="s">
        <v>431</v>
      </c>
      <c r="O37" s="553" t="s">
        <v>431</v>
      </c>
      <c r="P37" s="553" t="s">
        <v>432</v>
      </c>
      <c r="Q37" s="553" t="s">
        <v>423</v>
      </c>
      <c r="R37" s="553" t="s">
        <v>433</v>
      </c>
      <c r="S37" s="557" t="e">
        <f>IF(VLOOKUP($X37,'Tabulka 1'!$B$10:$H$35,'Tabulka 1'!L$1,0)="","",VLOOKUP($X37,'Tabulka 1'!$B$10:$H$35,'Tabulka 1'!L$1,0))</f>
        <v>#N/A</v>
      </c>
      <c r="T37" s="557" t="e">
        <f>IF(VLOOKUP($X37,'Tabulka 1'!$B$10:$H$35,'Tabulka 1'!M$1,0)="","",VLOOKUP($X37,'Tabulka 1'!$B$10:$H$35,'Tabulka 1'!M$1,0))</f>
        <v>#N/A</v>
      </c>
      <c r="U37" s="557" t="e">
        <f>IF(VLOOKUP($X37,'Tabulka 1'!$B$10:$H$35,'Tabulka 1'!N$1,0)="","",VLOOKUP($X37,'Tabulka 1'!$B$10:$H$35,'Tabulka 1'!N$1,0))</f>
        <v>#N/A</v>
      </c>
      <c r="V37" s="557" t="e">
        <f>IF(VLOOKUP($X37,'Tabulka 1'!$B$10:$H$35,'Tabulka 1'!O$1,0)="","",VLOOKUP($X37,'Tabulka 1'!$B$10:$H$35,'Tabulka 1'!O$1,0))</f>
        <v>#N/A</v>
      </c>
      <c r="W37" s="557" t="e">
        <f>IF(VLOOKUP($X37,'Tabulka 1'!$B$10:$H$35,'Tabulka 1'!P$1,0)="","",VLOOKUP($X37,'Tabulka 1'!$B$10:$H$35,'Tabulka 1'!P$1,0))</f>
        <v>#N/A</v>
      </c>
      <c r="X37" s="553" t="str">
        <f t="shared" si="0"/>
        <v>A.N.@@._Z.S1313._Z._Z.B.B9._Z._Z.S.V._T._T.XDC.N.EDP1</v>
      </c>
      <c r="Y37" s="553"/>
      <c r="Z37" s="553"/>
      <c r="AA37" s="558" t="str">
        <f>IFERROR(+IF(X37=VLOOKUP(X37,'Tabulka 1'!$B$10:$B$35,1,0),"OK","check!!!!"),"check!!!!")</f>
        <v>check!!!!</v>
      </c>
      <c r="AB37" s="553" t="str">
        <f>IF(X37='Tabulka 1'!B13,"ok","check!!!!")</f>
        <v>check!!!!</v>
      </c>
      <c r="AC37" s="559"/>
    </row>
    <row r="38" spans="1:29">
      <c r="A38" s="553" t="s">
        <v>422</v>
      </c>
      <c r="B38" s="553" t="s">
        <v>423</v>
      </c>
      <c r="C38" s="553" t="s">
        <v>424</v>
      </c>
      <c r="D38" s="553" t="s">
        <v>425</v>
      </c>
      <c r="E38" s="553" t="s">
        <v>437</v>
      </c>
      <c r="F38" s="553" t="s">
        <v>425</v>
      </c>
      <c r="G38" s="553" t="s">
        <v>425</v>
      </c>
      <c r="H38" s="553" t="s">
        <v>427</v>
      </c>
      <c r="I38" s="553" t="s">
        <v>428</v>
      </c>
      <c r="J38" s="553" t="s">
        <v>425</v>
      </c>
      <c r="K38" s="553" t="s">
        <v>425</v>
      </c>
      <c r="L38" s="553" t="s">
        <v>429</v>
      </c>
      <c r="M38" s="553" t="s">
        <v>430</v>
      </c>
      <c r="N38" s="553" t="s">
        <v>431</v>
      </c>
      <c r="O38" s="553" t="s">
        <v>431</v>
      </c>
      <c r="P38" s="553" t="s">
        <v>432</v>
      </c>
      <c r="Q38" s="553" t="s">
        <v>423</v>
      </c>
      <c r="R38" s="553" t="s">
        <v>433</v>
      </c>
      <c r="S38" s="557" t="e">
        <f>IF(VLOOKUP($X38,'Tabulka 1'!$B$10:$H$35,'Tabulka 1'!L$1,0)="","",VLOOKUP($X38,'Tabulka 1'!$B$10:$H$35,'Tabulka 1'!L$1,0))</f>
        <v>#N/A</v>
      </c>
      <c r="T38" s="557" t="e">
        <f>IF(VLOOKUP($X38,'Tabulka 1'!$B$10:$H$35,'Tabulka 1'!M$1,0)="","",VLOOKUP($X38,'Tabulka 1'!$B$10:$H$35,'Tabulka 1'!M$1,0))</f>
        <v>#N/A</v>
      </c>
      <c r="U38" s="557" t="e">
        <f>IF(VLOOKUP($X38,'Tabulka 1'!$B$10:$H$35,'Tabulka 1'!N$1,0)="","",VLOOKUP($X38,'Tabulka 1'!$B$10:$H$35,'Tabulka 1'!N$1,0))</f>
        <v>#N/A</v>
      </c>
      <c r="V38" s="557" t="e">
        <f>IF(VLOOKUP($X38,'Tabulka 1'!$B$10:$H$35,'Tabulka 1'!O$1,0)="","",VLOOKUP($X38,'Tabulka 1'!$B$10:$H$35,'Tabulka 1'!O$1,0))</f>
        <v>#N/A</v>
      </c>
      <c r="W38" s="557" t="e">
        <f>IF(VLOOKUP($X38,'Tabulka 1'!$B$10:$H$35,'Tabulka 1'!P$1,0)="","",VLOOKUP($X38,'Tabulka 1'!$B$10:$H$35,'Tabulka 1'!P$1,0))</f>
        <v>#N/A</v>
      </c>
      <c r="X38" s="553" t="str">
        <f t="shared" si="0"/>
        <v>A.N.@@._Z.S1314._Z._Z.B.B9._Z._Z.S.V._T._T.XDC.N.EDP1</v>
      </c>
      <c r="Y38" s="553"/>
      <c r="Z38" s="553"/>
      <c r="AA38" s="558" t="str">
        <f>IFERROR(+IF(X38=VLOOKUP(X38,'Tabulka 1'!$B$10:$B$35,1,0),"OK","check!!!!"),"check!!!!")</f>
        <v>check!!!!</v>
      </c>
      <c r="AB38" s="553" t="str">
        <f>IF(X38='Tabulka 1'!B14,"ok","check!!!!")</f>
        <v>check!!!!</v>
      </c>
      <c r="AC38" s="559"/>
    </row>
    <row r="39" spans="1:29">
      <c r="A39" s="553" t="s">
        <v>422</v>
      </c>
      <c r="B39" s="553" t="s">
        <v>423</v>
      </c>
      <c r="C39" s="553" t="s">
        <v>424</v>
      </c>
      <c r="D39" s="553" t="s">
        <v>425</v>
      </c>
      <c r="E39" s="553" t="s">
        <v>426</v>
      </c>
      <c r="F39" s="553" t="s">
        <v>425</v>
      </c>
      <c r="G39" s="553" t="s">
        <v>438</v>
      </c>
      <c r="H39" s="553" t="s">
        <v>439</v>
      </c>
      <c r="I39" s="553" t="s">
        <v>440</v>
      </c>
      <c r="J39" s="553" t="s">
        <v>441</v>
      </c>
      <c r="K39" s="553" t="s">
        <v>442</v>
      </c>
      <c r="L39" s="553" t="s">
        <v>443</v>
      </c>
      <c r="M39" s="553" t="s">
        <v>430</v>
      </c>
      <c r="N39" s="553" t="s">
        <v>431</v>
      </c>
      <c r="O39" s="553" t="s">
        <v>431</v>
      </c>
      <c r="P39" s="553" t="s">
        <v>432</v>
      </c>
      <c r="Q39" s="553" t="s">
        <v>423</v>
      </c>
      <c r="R39" s="553" t="s">
        <v>433</v>
      </c>
      <c r="S39" s="557" t="e">
        <f>IF(VLOOKUP($X39,'Tabulka 1'!$B$10:$H$35,'Tabulka 1'!L$1,0)="","",VLOOKUP($X39,'Tabulka 1'!$B$10:$H$35,'Tabulka 1'!L$1,0))</f>
        <v>#N/A</v>
      </c>
      <c r="T39" s="557" t="e">
        <f>IF(VLOOKUP($X39,'Tabulka 1'!$B$10:$H$35,'Tabulka 1'!M$1,0)="","",VLOOKUP($X39,'Tabulka 1'!$B$10:$H$35,'Tabulka 1'!M$1,0))</f>
        <v>#N/A</v>
      </c>
      <c r="U39" s="557" t="e">
        <f>IF(VLOOKUP($X39,'Tabulka 1'!$B$10:$H$35,'Tabulka 1'!N$1,0)="","",VLOOKUP($X39,'Tabulka 1'!$B$10:$H$35,'Tabulka 1'!N$1,0))</f>
        <v>#N/A</v>
      </c>
      <c r="V39" s="557" t="e">
        <f>IF(VLOOKUP($X39,'Tabulka 1'!$B$10:$H$35,'Tabulka 1'!O$1,0)="","",VLOOKUP($X39,'Tabulka 1'!$B$10:$H$35,'Tabulka 1'!O$1,0))</f>
        <v>#N/A</v>
      </c>
      <c r="W39" s="557" t="e">
        <f>IF(VLOOKUP($X39,'Tabulka 1'!$B$10:$H$35,'Tabulka 1'!P$1,0)="","",VLOOKUP($X39,'Tabulka 1'!$B$10:$H$35,'Tabulka 1'!P$1,0))</f>
        <v>#N/A</v>
      </c>
      <c r="X39" s="553" t="str">
        <f t="shared" si="0"/>
        <v>A.N.@@._Z.S13._Z.C.L.LE.GD.T.F.V._T._T.XDC.N.EDP1</v>
      </c>
      <c r="Y39" s="553"/>
      <c r="Z39" s="553"/>
      <c r="AA39" s="558" t="str">
        <f>IFERROR(+IF(X39=VLOOKUP(X39,'Tabulka 1'!$B$10:$B$35,1,0),"OK","check!!!!"),"check!!!!")</f>
        <v>check!!!!</v>
      </c>
      <c r="AB39" s="553" t="str">
        <f>IF(X39='Tabulka 1'!B18,"ok","check!!!!")</f>
        <v>check!!!!</v>
      </c>
      <c r="AC39" s="559"/>
    </row>
    <row r="40" spans="1:29">
      <c r="A40" s="553" t="s">
        <v>422</v>
      </c>
      <c r="B40" s="553" t="s">
        <v>423</v>
      </c>
      <c r="C40" s="553" t="s">
        <v>424</v>
      </c>
      <c r="D40" s="553" t="s">
        <v>425</v>
      </c>
      <c r="E40" s="553" t="s">
        <v>426</v>
      </c>
      <c r="F40" s="553" t="s">
        <v>425</v>
      </c>
      <c r="G40" s="553" t="s">
        <v>438</v>
      </c>
      <c r="H40" s="553" t="s">
        <v>439</v>
      </c>
      <c r="I40" s="553" t="s">
        <v>440</v>
      </c>
      <c r="J40" s="553" t="s">
        <v>444</v>
      </c>
      <c r="K40" s="553" t="s">
        <v>442</v>
      </c>
      <c r="L40" s="553" t="s">
        <v>443</v>
      </c>
      <c r="M40" s="553" t="s">
        <v>430</v>
      </c>
      <c r="N40" s="553" t="s">
        <v>431</v>
      </c>
      <c r="O40" s="553" t="s">
        <v>431</v>
      </c>
      <c r="P40" s="553" t="s">
        <v>432</v>
      </c>
      <c r="Q40" s="553" t="s">
        <v>423</v>
      </c>
      <c r="R40" s="553" t="s">
        <v>433</v>
      </c>
      <c r="S40" s="557" t="e">
        <f>IF(VLOOKUP($X40,'Tabulka 1'!$B$10:$H$35,'Tabulka 1'!L$1,0)="","",VLOOKUP($X40,'Tabulka 1'!$B$10:$H$35,'Tabulka 1'!L$1,0))</f>
        <v>#N/A</v>
      </c>
      <c r="T40" s="557" t="e">
        <f>IF(VLOOKUP($X40,'Tabulka 1'!$B$10:$H$35,'Tabulka 1'!M$1,0)="","",VLOOKUP($X40,'Tabulka 1'!$B$10:$H$35,'Tabulka 1'!M$1,0))</f>
        <v>#N/A</v>
      </c>
      <c r="U40" s="557" t="e">
        <f>IF(VLOOKUP($X40,'Tabulka 1'!$B$10:$H$35,'Tabulka 1'!N$1,0)="","",VLOOKUP($X40,'Tabulka 1'!$B$10:$H$35,'Tabulka 1'!N$1,0))</f>
        <v>#N/A</v>
      </c>
      <c r="V40" s="557" t="e">
        <f>IF(VLOOKUP($X40,'Tabulka 1'!$B$10:$H$35,'Tabulka 1'!O$1,0)="","",VLOOKUP($X40,'Tabulka 1'!$B$10:$H$35,'Tabulka 1'!O$1,0))</f>
        <v>#N/A</v>
      </c>
      <c r="W40" s="560" t="e">
        <f>IF(VLOOKUP($X40,'Tabulka 1'!$B$10:$H$35,'Tabulka 1'!P$1,0)="","",VLOOKUP($X40,'Tabulka 1'!$B$10:$H$35,'Tabulka 1'!P$1,0))</f>
        <v>#N/A</v>
      </c>
      <c r="X40" s="553" t="str">
        <f t="shared" si="0"/>
        <v>A.N.@@._Z.S13._Z.C.L.LE.F2.T.F.V._T._T.XDC.N.EDP1</v>
      </c>
      <c r="Y40" s="553"/>
      <c r="Z40" s="553"/>
      <c r="AA40" s="558" t="str">
        <f>IFERROR(+IF(X40=VLOOKUP(X40,'Tabulka 1'!$B$10:$B$35,1,0),"OK","check!!!!"),"check!!!!")</f>
        <v>check!!!!</v>
      </c>
      <c r="AB40" s="553" t="str">
        <f>IF(X40='Tabulka 1'!B20,"ok","check!!!!")</f>
        <v>check!!!!</v>
      </c>
      <c r="AC40" s="559"/>
    </row>
    <row r="41" spans="1:29">
      <c r="A41" s="553" t="s">
        <v>422</v>
      </c>
      <c r="B41" s="553" t="s">
        <v>423</v>
      </c>
      <c r="C41" s="553" t="s">
        <v>424</v>
      </c>
      <c r="D41" s="553" t="s">
        <v>425</v>
      </c>
      <c r="E41" s="553" t="s">
        <v>426</v>
      </c>
      <c r="F41" s="553" t="s">
        <v>425</v>
      </c>
      <c r="G41" s="553" t="s">
        <v>438</v>
      </c>
      <c r="H41" s="553" t="s">
        <v>439</v>
      </c>
      <c r="I41" s="553" t="s">
        <v>440</v>
      </c>
      <c r="J41" s="553" t="s">
        <v>445</v>
      </c>
      <c r="K41" s="553" t="s">
        <v>442</v>
      </c>
      <c r="L41" s="553" t="s">
        <v>443</v>
      </c>
      <c r="M41" s="553" t="s">
        <v>430</v>
      </c>
      <c r="N41" s="553" t="s">
        <v>431</v>
      </c>
      <c r="O41" s="553" t="s">
        <v>431</v>
      </c>
      <c r="P41" s="553" t="s">
        <v>432</v>
      </c>
      <c r="Q41" s="553" t="s">
        <v>423</v>
      </c>
      <c r="R41" s="553" t="s">
        <v>433</v>
      </c>
      <c r="S41" s="557" t="e">
        <f>IF(VLOOKUP($X41,'Tabulka 1'!$B$10:$H$35,'Tabulka 1'!L$1,0)="","",VLOOKUP($X41,'Tabulka 1'!$B$10:$H$35,'Tabulka 1'!L$1,0))</f>
        <v>#N/A</v>
      </c>
      <c r="T41" s="557" t="e">
        <f>IF(VLOOKUP($X41,'Tabulka 1'!$B$10:$H$35,'Tabulka 1'!M$1,0)="","",VLOOKUP($X41,'Tabulka 1'!$B$10:$H$35,'Tabulka 1'!M$1,0))</f>
        <v>#N/A</v>
      </c>
      <c r="U41" s="557" t="e">
        <f>IF(VLOOKUP($X41,'Tabulka 1'!$B$10:$H$35,'Tabulka 1'!N$1,0)="","",VLOOKUP($X41,'Tabulka 1'!$B$10:$H$35,'Tabulka 1'!N$1,0))</f>
        <v>#N/A</v>
      </c>
      <c r="V41" s="557" t="e">
        <f>IF(VLOOKUP($X41,'Tabulka 1'!$B$10:$H$35,'Tabulka 1'!O$1,0)="","",VLOOKUP($X41,'Tabulka 1'!$B$10:$H$35,'Tabulka 1'!O$1,0))</f>
        <v>#N/A</v>
      </c>
      <c r="W41" s="560" t="e">
        <f>IF(VLOOKUP($X41,'Tabulka 1'!$B$10:$H$35,'Tabulka 1'!P$1,0)="","",VLOOKUP($X41,'Tabulka 1'!$B$10:$H$35,'Tabulka 1'!P$1,0))</f>
        <v>#N/A</v>
      </c>
      <c r="X41" s="553" t="str">
        <f t="shared" si="0"/>
        <v>A.N.@@._Z.S13._Z.C.L.LE.F3.T.F.V._T._T.XDC.N.EDP1</v>
      </c>
      <c r="Y41" s="553"/>
      <c r="Z41" s="553"/>
      <c r="AA41" s="558" t="str">
        <f>IFERROR(+IF(X41=VLOOKUP(X41,'Tabulka 1'!$B$10:$B$35,1,0),"OK","check!!!!"),"check!!!!")</f>
        <v>check!!!!</v>
      </c>
      <c r="AB41" s="553" t="str">
        <f>IF(X41='Tabulka 1'!B21,"ok","check!!!!")</f>
        <v>check!!!!</v>
      </c>
      <c r="AC41" s="559"/>
    </row>
    <row r="42" spans="1:29">
      <c r="A42" s="553" t="s">
        <v>422</v>
      </c>
      <c r="B42" s="553" t="s">
        <v>423</v>
      </c>
      <c r="C42" s="553" t="s">
        <v>424</v>
      </c>
      <c r="D42" s="553" t="s">
        <v>425</v>
      </c>
      <c r="E42" s="553" t="s">
        <v>426</v>
      </c>
      <c r="F42" s="553" t="s">
        <v>425</v>
      </c>
      <c r="G42" s="553" t="s">
        <v>438</v>
      </c>
      <c r="H42" s="553" t="s">
        <v>439</v>
      </c>
      <c r="I42" s="553" t="s">
        <v>440</v>
      </c>
      <c r="J42" s="553" t="s">
        <v>445</v>
      </c>
      <c r="K42" s="553" t="s">
        <v>429</v>
      </c>
      <c r="L42" s="553" t="s">
        <v>443</v>
      </c>
      <c r="M42" s="553" t="s">
        <v>430</v>
      </c>
      <c r="N42" s="553" t="s">
        <v>431</v>
      </c>
      <c r="O42" s="553" t="s">
        <v>431</v>
      </c>
      <c r="P42" s="553" t="s">
        <v>432</v>
      </c>
      <c r="Q42" s="553" t="s">
        <v>423</v>
      </c>
      <c r="R42" s="553" t="s">
        <v>433</v>
      </c>
      <c r="S42" s="557" t="e">
        <f>IF(VLOOKUP($X42,'Tabulka 1'!$B$10:$H$35,'Tabulka 1'!L$1,0)="","",VLOOKUP($X42,'Tabulka 1'!$B$10:$H$35,'Tabulka 1'!L$1,0))</f>
        <v>#N/A</v>
      </c>
      <c r="T42" s="557" t="e">
        <f>IF(VLOOKUP($X42,'Tabulka 1'!$B$10:$H$35,'Tabulka 1'!M$1,0)="","",VLOOKUP($X42,'Tabulka 1'!$B$10:$H$35,'Tabulka 1'!M$1,0))</f>
        <v>#N/A</v>
      </c>
      <c r="U42" s="557" t="e">
        <f>IF(VLOOKUP($X42,'Tabulka 1'!$B$10:$H$35,'Tabulka 1'!N$1,0)="","",VLOOKUP($X42,'Tabulka 1'!$B$10:$H$35,'Tabulka 1'!N$1,0))</f>
        <v>#N/A</v>
      </c>
      <c r="V42" s="557" t="e">
        <f>IF(VLOOKUP($X42,'Tabulka 1'!$B$10:$H$35,'Tabulka 1'!O$1,0)="","",VLOOKUP($X42,'Tabulka 1'!$B$10:$H$35,'Tabulka 1'!O$1,0))</f>
        <v>#N/A</v>
      </c>
      <c r="W42" s="560" t="e">
        <f>IF(VLOOKUP($X42,'Tabulka 1'!$B$10:$H$35,'Tabulka 1'!P$1,0)="","",VLOOKUP($X42,'Tabulka 1'!$B$10:$H$35,'Tabulka 1'!P$1,0))</f>
        <v>#N/A</v>
      </c>
      <c r="X42" s="553" t="str">
        <f t="shared" si="0"/>
        <v>A.N.@@._Z.S13._Z.C.L.LE.F3.S.F.V._T._T.XDC.N.EDP1</v>
      </c>
      <c r="Y42" s="553"/>
      <c r="Z42" s="553"/>
      <c r="AA42" s="558" t="str">
        <f>IFERROR(+IF(X42=VLOOKUP(X42,'Tabulka 1'!$B$10:$B$35,1,0),"OK","check!!!!"),"check!!!!")</f>
        <v>check!!!!</v>
      </c>
      <c r="AB42" s="553" t="str">
        <f>IF(X42='Tabulka 1'!B22,"ok","check!!!!")</f>
        <v>check!!!!</v>
      </c>
      <c r="AC42" s="559"/>
    </row>
    <row r="43" spans="1:29">
      <c r="A43" s="553" t="s">
        <v>422</v>
      </c>
      <c r="B43" s="553" t="s">
        <v>423</v>
      </c>
      <c r="C43" s="553" t="s">
        <v>424</v>
      </c>
      <c r="D43" s="553" t="s">
        <v>425</v>
      </c>
      <c r="E43" s="553" t="s">
        <v>426</v>
      </c>
      <c r="F43" s="553" t="s">
        <v>425</v>
      </c>
      <c r="G43" s="553" t="s">
        <v>438</v>
      </c>
      <c r="H43" s="553" t="s">
        <v>439</v>
      </c>
      <c r="I43" s="553" t="s">
        <v>440</v>
      </c>
      <c r="J43" s="553" t="s">
        <v>445</v>
      </c>
      <c r="K43" s="553" t="s">
        <v>439</v>
      </c>
      <c r="L43" s="553" t="s">
        <v>443</v>
      </c>
      <c r="M43" s="553" t="s">
        <v>430</v>
      </c>
      <c r="N43" s="553" t="s">
        <v>431</v>
      </c>
      <c r="O43" s="553" t="s">
        <v>431</v>
      </c>
      <c r="P43" s="553" t="s">
        <v>432</v>
      </c>
      <c r="Q43" s="553" t="s">
        <v>423</v>
      </c>
      <c r="R43" s="553" t="s">
        <v>433</v>
      </c>
      <c r="S43" s="557" t="e">
        <f>IF(VLOOKUP($X43,'Tabulka 1'!$B$10:$H$35,'Tabulka 1'!L$1,0)="","",VLOOKUP($X43,'Tabulka 1'!$B$10:$H$35,'Tabulka 1'!L$1,0))</f>
        <v>#N/A</v>
      </c>
      <c r="T43" s="557" t="e">
        <f>IF(VLOOKUP($X43,'Tabulka 1'!$B$10:$H$35,'Tabulka 1'!M$1,0)="","",VLOOKUP($X43,'Tabulka 1'!$B$10:$H$35,'Tabulka 1'!M$1,0))</f>
        <v>#N/A</v>
      </c>
      <c r="U43" s="557" t="e">
        <f>IF(VLOOKUP($X43,'Tabulka 1'!$B$10:$H$35,'Tabulka 1'!N$1,0)="","",VLOOKUP($X43,'Tabulka 1'!$B$10:$H$35,'Tabulka 1'!N$1,0))</f>
        <v>#N/A</v>
      </c>
      <c r="V43" s="557" t="e">
        <f>IF(VLOOKUP($X43,'Tabulka 1'!$B$10:$H$35,'Tabulka 1'!O$1,0)="","",VLOOKUP($X43,'Tabulka 1'!$B$10:$H$35,'Tabulka 1'!O$1,0))</f>
        <v>#N/A</v>
      </c>
      <c r="W43" s="560" t="e">
        <f>IF(VLOOKUP($X43,'Tabulka 1'!$B$10:$H$35,'Tabulka 1'!P$1,0)="","",VLOOKUP($X43,'Tabulka 1'!$B$10:$H$35,'Tabulka 1'!P$1,0))</f>
        <v>#N/A</v>
      </c>
      <c r="X43" s="553" t="str">
        <f t="shared" si="0"/>
        <v>A.N.@@._Z.S13._Z.C.L.LE.F3.L.F.V._T._T.XDC.N.EDP1</v>
      </c>
      <c r="Y43" s="553"/>
      <c r="Z43" s="553"/>
      <c r="AA43" s="558" t="str">
        <f>IFERROR(+IF(X43=VLOOKUP(X43,'Tabulka 1'!$B$10:$B$35,1,0),"OK","check!!!!"),"check!!!!")</f>
        <v>check!!!!</v>
      </c>
      <c r="AB43" s="553" t="str">
        <f>IF(X43='Tabulka 1'!B23,"ok","check!!!!")</f>
        <v>check!!!!</v>
      </c>
      <c r="AC43" s="559"/>
    </row>
    <row r="44" spans="1:29">
      <c r="A44" s="553" t="s">
        <v>422</v>
      </c>
      <c r="B44" s="553" t="s">
        <v>423</v>
      </c>
      <c r="C44" s="553" t="s">
        <v>424</v>
      </c>
      <c r="D44" s="553" t="s">
        <v>425</v>
      </c>
      <c r="E44" s="553" t="s">
        <v>426</v>
      </c>
      <c r="F44" s="553" t="s">
        <v>425</v>
      </c>
      <c r="G44" s="553" t="s">
        <v>438</v>
      </c>
      <c r="H44" s="553" t="s">
        <v>439</v>
      </c>
      <c r="I44" s="553" t="s">
        <v>440</v>
      </c>
      <c r="J44" s="553" t="s">
        <v>446</v>
      </c>
      <c r="K44" s="553" t="s">
        <v>442</v>
      </c>
      <c r="L44" s="553" t="s">
        <v>443</v>
      </c>
      <c r="M44" s="553" t="s">
        <v>430</v>
      </c>
      <c r="N44" s="553" t="s">
        <v>431</v>
      </c>
      <c r="O44" s="553" t="s">
        <v>431</v>
      </c>
      <c r="P44" s="553" t="s">
        <v>432</v>
      </c>
      <c r="Q44" s="553" t="s">
        <v>423</v>
      </c>
      <c r="R44" s="553" t="s">
        <v>433</v>
      </c>
      <c r="S44" s="557" t="e">
        <f>IF(VLOOKUP($X44,'Tabulka 1'!$B$10:$H$35,'Tabulka 1'!L$1,0)="","",VLOOKUP($X44,'Tabulka 1'!$B$10:$H$35,'Tabulka 1'!L$1,0))</f>
        <v>#N/A</v>
      </c>
      <c r="T44" s="557" t="e">
        <f>IF(VLOOKUP($X44,'Tabulka 1'!$B$10:$H$35,'Tabulka 1'!M$1,0)="","",VLOOKUP($X44,'Tabulka 1'!$B$10:$H$35,'Tabulka 1'!M$1,0))</f>
        <v>#N/A</v>
      </c>
      <c r="U44" s="557" t="e">
        <f>IF(VLOOKUP($X44,'Tabulka 1'!$B$10:$H$35,'Tabulka 1'!N$1,0)="","",VLOOKUP($X44,'Tabulka 1'!$B$10:$H$35,'Tabulka 1'!N$1,0))</f>
        <v>#N/A</v>
      </c>
      <c r="V44" s="557" t="e">
        <f>IF(VLOOKUP($X44,'Tabulka 1'!$B$10:$H$35,'Tabulka 1'!O$1,0)="","",VLOOKUP($X44,'Tabulka 1'!$B$10:$H$35,'Tabulka 1'!O$1,0))</f>
        <v>#N/A</v>
      </c>
      <c r="W44" s="560" t="e">
        <f>IF(VLOOKUP($X44,'Tabulka 1'!$B$10:$H$35,'Tabulka 1'!P$1,0)="","",VLOOKUP($X44,'Tabulka 1'!$B$10:$H$35,'Tabulka 1'!P$1,0))</f>
        <v>#N/A</v>
      </c>
      <c r="X44" s="553" t="str">
        <f t="shared" si="0"/>
        <v>A.N.@@._Z.S13._Z.C.L.LE.F4.T.F.V._T._T.XDC.N.EDP1</v>
      </c>
      <c r="Y44" s="553"/>
      <c r="Z44" s="553"/>
      <c r="AA44" s="558" t="str">
        <f>IFERROR(+IF(X44=VLOOKUP(X44,'Tabulka 1'!$B$10:$B$35,1,0),"OK","check!!!!"),"check!!!!")</f>
        <v>check!!!!</v>
      </c>
      <c r="AB44" s="553" t="str">
        <f>IF(X44='Tabulka 1'!B24,"ok","check!!!!")</f>
        <v>check!!!!</v>
      </c>
      <c r="AC44" s="559"/>
    </row>
    <row r="45" spans="1:29">
      <c r="A45" s="553" t="s">
        <v>422</v>
      </c>
      <c r="B45" s="553" t="s">
        <v>423</v>
      </c>
      <c r="C45" s="553" t="s">
        <v>424</v>
      </c>
      <c r="D45" s="553" t="s">
        <v>425</v>
      </c>
      <c r="E45" s="553" t="s">
        <v>426</v>
      </c>
      <c r="F45" s="553" t="s">
        <v>425</v>
      </c>
      <c r="G45" s="553" t="s">
        <v>438</v>
      </c>
      <c r="H45" s="553" t="s">
        <v>439</v>
      </c>
      <c r="I45" s="553" t="s">
        <v>440</v>
      </c>
      <c r="J45" s="553" t="s">
        <v>446</v>
      </c>
      <c r="K45" s="553" t="s">
        <v>429</v>
      </c>
      <c r="L45" s="553" t="s">
        <v>443</v>
      </c>
      <c r="M45" s="553" t="s">
        <v>430</v>
      </c>
      <c r="N45" s="553" t="s">
        <v>431</v>
      </c>
      <c r="O45" s="553" t="s">
        <v>431</v>
      </c>
      <c r="P45" s="553" t="s">
        <v>432</v>
      </c>
      <c r="Q45" s="553" t="s">
        <v>423</v>
      </c>
      <c r="R45" s="553" t="s">
        <v>433</v>
      </c>
      <c r="S45" s="557" t="e">
        <f>IF(VLOOKUP($X45,'Tabulka 1'!$B$10:$H$35,'Tabulka 1'!L$1,0)="","",VLOOKUP($X45,'Tabulka 1'!$B$10:$H$35,'Tabulka 1'!L$1,0))</f>
        <v>#N/A</v>
      </c>
      <c r="T45" s="557" t="e">
        <f>IF(VLOOKUP($X45,'Tabulka 1'!$B$10:$H$35,'Tabulka 1'!M$1,0)="","",VLOOKUP($X45,'Tabulka 1'!$B$10:$H$35,'Tabulka 1'!M$1,0))</f>
        <v>#N/A</v>
      </c>
      <c r="U45" s="557" t="e">
        <f>IF(VLOOKUP($X45,'Tabulka 1'!$B$10:$H$35,'Tabulka 1'!N$1,0)="","",VLOOKUP($X45,'Tabulka 1'!$B$10:$H$35,'Tabulka 1'!N$1,0))</f>
        <v>#N/A</v>
      </c>
      <c r="V45" s="557" t="e">
        <f>IF(VLOOKUP($X45,'Tabulka 1'!$B$10:$H$35,'Tabulka 1'!O$1,0)="","",VLOOKUP($X45,'Tabulka 1'!$B$10:$H$35,'Tabulka 1'!O$1,0))</f>
        <v>#N/A</v>
      </c>
      <c r="W45" s="560" t="e">
        <f>IF(VLOOKUP($X45,'Tabulka 1'!$B$10:$H$35,'Tabulka 1'!P$1,0)="","",VLOOKUP($X45,'Tabulka 1'!$B$10:$H$35,'Tabulka 1'!P$1,0))</f>
        <v>#N/A</v>
      </c>
      <c r="X45" s="553" t="str">
        <f t="shared" si="0"/>
        <v>A.N.@@._Z.S13._Z.C.L.LE.F4.S.F.V._T._T.XDC.N.EDP1</v>
      </c>
      <c r="Y45" s="553"/>
      <c r="Z45" s="553"/>
      <c r="AA45" s="558" t="str">
        <f>IFERROR(+IF(X45=VLOOKUP(X45,'Tabulka 1'!$B$10:$B$35,1,0),"OK","check!!!!"),"check!!!!")</f>
        <v>check!!!!</v>
      </c>
      <c r="AB45" s="553" t="str">
        <f>IF(X45='Tabulka 1'!B25,"ok","check!!!!")</f>
        <v>check!!!!</v>
      </c>
      <c r="AC45" s="559"/>
    </row>
    <row r="46" spans="1:29">
      <c r="A46" s="553" t="s">
        <v>422</v>
      </c>
      <c r="B46" s="553" t="s">
        <v>423</v>
      </c>
      <c r="C46" s="553" t="s">
        <v>424</v>
      </c>
      <c r="D46" s="553" t="s">
        <v>425</v>
      </c>
      <c r="E46" s="553" t="s">
        <v>426</v>
      </c>
      <c r="F46" s="553" t="s">
        <v>425</v>
      </c>
      <c r="G46" s="553" t="s">
        <v>438</v>
      </c>
      <c r="H46" s="553" t="s">
        <v>439</v>
      </c>
      <c r="I46" s="553" t="s">
        <v>440</v>
      </c>
      <c r="J46" s="553" t="s">
        <v>446</v>
      </c>
      <c r="K46" s="553" t="s">
        <v>439</v>
      </c>
      <c r="L46" s="553" t="s">
        <v>443</v>
      </c>
      <c r="M46" s="553" t="s">
        <v>430</v>
      </c>
      <c r="N46" s="553" t="s">
        <v>431</v>
      </c>
      <c r="O46" s="553" t="s">
        <v>431</v>
      </c>
      <c r="P46" s="553" t="s">
        <v>432</v>
      </c>
      <c r="Q46" s="553" t="s">
        <v>423</v>
      </c>
      <c r="R46" s="553" t="s">
        <v>433</v>
      </c>
      <c r="S46" s="557" t="e">
        <f>IF(VLOOKUP($X46,'Tabulka 1'!$B$10:$H$35,'Tabulka 1'!L$1,0)="","",VLOOKUP($X46,'Tabulka 1'!$B$10:$H$35,'Tabulka 1'!L$1,0))</f>
        <v>#N/A</v>
      </c>
      <c r="T46" s="557" t="e">
        <f>IF(VLOOKUP($X46,'Tabulka 1'!$B$10:$H$35,'Tabulka 1'!M$1,0)="","",VLOOKUP($X46,'Tabulka 1'!$B$10:$H$35,'Tabulka 1'!M$1,0))</f>
        <v>#N/A</v>
      </c>
      <c r="U46" s="557" t="e">
        <f>IF(VLOOKUP($X46,'Tabulka 1'!$B$10:$H$35,'Tabulka 1'!N$1,0)="","",VLOOKUP($X46,'Tabulka 1'!$B$10:$H$35,'Tabulka 1'!N$1,0))</f>
        <v>#N/A</v>
      </c>
      <c r="V46" s="557" t="e">
        <f>IF(VLOOKUP($X46,'Tabulka 1'!$B$10:$H$35,'Tabulka 1'!O$1,0)="","",VLOOKUP($X46,'Tabulka 1'!$B$10:$H$35,'Tabulka 1'!O$1,0))</f>
        <v>#N/A</v>
      </c>
      <c r="W46" s="560" t="e">
        <f>IF(VLOOKUP($X46,'Tabulka 1'!$B$10:$H$35,'Tabulka 1'!P$1,0)="","",VLOOKUP($X46,'Tabulka 1'!$B$10:$H$35,'Tabulka 1'!P$1,0))</f>
        <v>#N/A</v>
      </c>
      <c r="X46" s="553" t="str">
        <f t="shared" si="0"/>
        <v>A.N.@@._Z.S13._Z.C.L.LE.F4.L.F.V._T._T.XDC.N.EDP1</v>
      </c>
      <c r="Y46" s="553"/>
      <c r="Z46" s="553"/>
      <c r="AA46" s="558" t="str">
        <f>IFERROR(+IF(X46=VLOOKUP(X46,'Tabulka 1'!$B$10:$B$35,1,0),"OK","check!!!!"),"check!!!!")</f>
        <v>check!!!!</v>
      </c>
      <c r="AB46" s="553" t="str">
        <f>IF(X46='Tabulka 1'!B26,"ok","check!!!!")</f>
        <v>check!!!!</v>
      </c>
      <c r="AC46" s="559"/>
    </row>
    <row r="47" spans="1:29">
      <c r="A47" s="553" t="s">
        <v>422</v>
      </c>
      <c r="B47" s="553" t="s">
        <v>423</v>
      </c>
      <c r="C47" s="553" t="s">
        <v>424</v>
      </c>
      <c r="D47" s="553" t="s">
        <v>425</v>
      </c>
      <c r="E47" s="553" t="s">
        <v>426</v>
      </c>
      <c r="F47" s="553" t="s">
        <v>425</v>
      </c>
      <c r="G47" s="553" t="s">
        <v>425</v>
      </c>
      <c r="H47" s="553" t="s">
        <v>447</v>
      </c>
      <c r="I47" s="553" t="s">
        <v>448</v>
      </c>
      <c r="J47" s="553" t="s">
        <v>425</v>
      </c>
      <c r="K47" s="553" t="s">
        <v>442</v>
      </c>
      <c r="L47" s="553" t="s">
        <v>429</v>
      </c>
      <c r="M47" s="553" t="s">
        <v>430</v>
      </c>
      <c r="N47" s="553" t="s">
        <v>431</v>
      </c>
      <c r="O47" s="553" t="s">
        <v>431</v>
      </c>
      <c r="P47" s="553" t="s">
        <v>432</v>
      </c>
      <c r="Q47" s="553" t="s">
        <v>423</v>
      </c>
      <c r="R47" s="553" t="s">
        <v>433</v>
      </c>
      <c r="S47" s="557" t="e">
        <f>IF(VLOOKUP($X47,'Tabulka 1'!$B$10:$H$35,'Tabulka 1'!L$1,0)="","",VLOOKUP($X47,'Tabulka 1'!$B$10:$H$35,'Tabulka 1'!L$1,0))</f>
        <v>#N/A</v>
      </c>
      <c r="T47" s="557" t="e">
        <f>IF(VLOOKUP($X47,'Tabulka 1'!$B$10:$H$35,'Tabulka 1'!M$1,0)="","",VLOOKUP($X47,'Tabulka 1'!$B$10:$H$35,'Tabulka 1'!M$1,0))</f>
        <v>#N/A</v>
      </c>
      <c r="U47" s="557" t="e">
        <f>IF(VLOOKUP($X47,'Tabulka 1'!$B$10:$H$35,'Tabulka 1'!N$1,0)="","",VLOOKUP($X47,'Tabulka 1'!$B$10:$H$35,'Tabulka 1'!N$1,0))</f>
        <v>#N/A</v>
      </c>
      <c r="V47" s="557" t="e">
        <f>IF(VLOOKUP($X47,'Tabulka 1'!$B$10:$H$35,'Tabulka 1'!O$1,0)="","",VLOOKUP($X47,'Tabulka 1'!$B$10:$H$35,'Tabulka 1'!O$1,0))</f>
        <v>#N/A</v>
      </c>
      <c r="W47" s="557" t="e">
        <f>IF(VLOOKUP($X47,'Tabulka 1'!$B$10:$H$35,'Tabulka 1'!P$1,0)="","",VLOOKUP($X47,'Tabulka 1'!$B$10:$H$35,'Tabulka 1'!P$1,0))</f>
        <v>#N/A</v>
      </c>
      <c r="X47" s="553" t="str">
        <f t="shared" si="0"/>
        <v>A.N.@@._Z.S13._Z._Z.D.P51G._Z.T.S.V._T._T.XDC.N.EDP1</v>
      </c>
      <c r="Y47" s="553"/>
      <c r="Z47" s="553"/>
      <c r="AA47" s="558" t="str">
        <f>IFERROR(+IF(X47=VLOOKUP(X47,'Tabulka 1'!$B$10:$B$35,1,0),"OK","check!!!!"),"check!!!!")</f>
        <v>check!!!!</v>
      </c>
      <c r="AB47" s="553" t="str">
        <f>IF(X47='Tabulka 1'!B31,"ok","check!!!!")</f>
        <v>check!!!!</v>
      </c>
      <c r="AC47" s="559"/>
    </row>
    <row r="48" spans="1:29">
      <c r="A48" s="553" t="s">
        <v>422</v>
      </c>
      <c r="B48" s="553" t="s">
        <v>423</v>
      </c>
      <c r="C48" s="553" t="s">
        <v>424</v>
      </c>
      <c r="D48" s="553" t="s">
        <v>425</v>
      </c>
      <c r="E48" s="553" t="s">
        <v>426</v>
      </c>
      <c r="F48" s="553" t="s">
        <v>425</v>
      </c>
      <c r="G48" s="553" t="s">
        <v>438</v>
      </c>
      <c r="H48" s="553" t="s">
        <v>447</v>
      </c>
      <c r="I48" s="553" t="s">
        <v>449</v>
      </c>
      <c r="J48" s="553" t="s">
        <v>425</v>
      </c>
      <c r="K48" s="553" t="s">
        <v>425</v>
      </c>
      <c r="L48" s="553" t="s">
        <v>429</v>
      </c>
      <c r="M48" s="553" t="s">
        <v>430</v>
      </c>
      <c r="N48" s="553" t="s">
        <v>431</v>
      </c>
      <c r="O48" s="553" t="s">
        <v>431</v>
      </c>
      <c r="P48" s="553" t="s">
        <v>432</v>
      </c>
      <c r="Q48" s="553" t="s">
        <v>423</v>
      </c>
      <c r="R48" s="553" t="s">
        <v>433</v>
      </c>
      <c r="S48" s="557" t="e">
        <f>IF(VLOOKUP($X48,'Tabulka 1'!$B$10:$H$35,'Tabulka 1'!L$1,0)="","",VLOOKUP($X48,'Tabulka 1'!$B$10:$H$35,'Tabulka 1'!L$1,0))</f>
        <v>#N/A</v>
      </c>
      <c r="T48" s="557" t="e">
        <f>IF(VLOOKUP($X48,'Tabulka 1'!$B$10:$H$35,'Tabulka 1'!M$1,0)="","",VLOOKUP($X48,'Tabulka 1'!$B$10:$H$35,'Tabulka 1'!M$1,0))</f>
        <v>#N/A</v>
      </c>
      <c r="U48" s="557" t="e">
        <f>IF(VLOOKUP($X48,'Tabulka 1'!$B$10:$H$35,'Tabulka 1'!N$1,0)="","",VLOOKUP($X48,'Tabulka 1'!$B$10:$H$35,'Tabulka 1'!N$1,0))</f>
        <v>#N/A</v>
      </c>
      <c r="V48" s="557" t="e">
        <f>IF(VLOOKUP($X48,'Tabulka 1'!$B$10:$H$35,'Tabulka 1'!O$1,0)="","",VLOOKUP($X48,'Tabulka 1'!$B$10:$H$35,'Tabulka 1'!O$1,0))</f>
        <v>#N/A</v>
      </c>
      <c r="W48" s="557" t="e">
        <f>IF(VLOOKUP($X48,'Tabulka 1'!$B$10:$H$35,'Tabulka 1'!P$1,0)="","",VLOOKUP($X48,'Tabulka 1'!$B$10:$H$35,'Tabulka 1'!P$1,0))</f>
        <v>#N/A</v>
      </c>
      <c r="X48" s="553" t="str">
        <f t="shared" si="0"/>
        <v>A.N.@@._Z.S13._Z.C.D.D41._Z._Z.S.V._T._T.XDC.N.EDP1</v>
      </c>
      <c r="Y48" s="553"/>
      <c r="Z48" s="553"/>
      <c r="AA48" s="558" t="str">
        <f>IFERROR(+IF(X48=VLOOKUP(X48,'Tabulka 1'!$B$10:$B$35,1,0),"OK","check!!!!"),"check!!!!")</f>
        <v>check!!!!</v>
      </c>
      <c r="AB48" s="553" t="str">
        <f>IF(X48='Tabulka 1'!B32,"ok","check!!!!")</f>
        <v>check!!!!</v>
      </c>
      <c r="AC48" s="559"/>
    </row>
    <row r="49" spans="1:41">
      <c r="A49" s="553" t="s">
        <v>422</v>
      </c>
      <c r="B49" s="553" t="s">
        <v>423</v>
      </c>
      <c r="C49" s="553" t="s">
        <v>424</v>
      </c>
      <c r="D49" s="553" t="s">
        <v>425</v>
      </c>
      <c r="E49" s="553" t="s">
        <v>450</v>
      </c>
      <c r="F49" s="553" t="s">
        <v>425</v>
      </c>
      <c r="G49" s="553" t="s">
        <v>425</v>
      </c>
      <c r="H49" s="553" t="s">
        <v>427</v>
      </c>
      <c r="I49" s="553" t="s">
        <v>451</v>
      </c>
      <c r="J49" s="553" t="s">
        <v>425</v>
      </c>
      <c r="K49" s="553" t="s">
        <v>442</v>
      </c>
      <c r="L49" s="553" t="s">
        <v>429</v>
      </c>
      <c r="M49" s="553" t="s">
        <v>430</v>
      </c>
      <c r="N49" s="553" t="s">
        <v>431</v>
      </c>
      <c r="O49" s="553" t="s">
        <v>431</v>
      </c>
      <c r="P49" s="553" t="s">
        <v>432</v>
      </c>
      <c r="Q49" s="553" t="s">
        <v>423</v>
      </c>
      <c r="R49" s="553" t="s">
        <v>433</v>
      </c>
      <c r="S49" s="557" t="e">
        <f>IF(VLOOKUP($X49,'Tabulka 1'!$B$10:$H$35,'Tabulka 1'!L$1,0)="","",VLOOKUP($X49,'Tabulka 1'!$B$10:$H$35,'Tabulka 1'!L$1,0))</f>
        <v>#N/A</v>
      </c>
      <c r="T49" s="557" t="e">
        <f>IF(VLOOKUP($X49,'Tabulka 1'!$B$10:$H$35,'Tabulka 1'!M$1,0)="","",VLOOKUP($X49,'Tabulka 1'!$B$10:$H$35,'Tabulka 1'!M$1,0))</f>
        <v>#N/A</v>
      </c>
      <c r="U49" s="557" t="e">
        <f>IF(VLOOKUP($X49,'Tabulka 1'!$B$10:$H$35,'Tabulka 1'!N$1,0)="","",VLOOKUP($X49,'Tabulka 1'!$B$10:$H$35,'Tabulka 1'!N$1,0))</f>
        <v>#N/A</v>
      </c>
      <c r="V49" s="557" t="e">
        <f>IF(VLOOKUP($X49,'Tabulka 1'!$B$10:$H$35,'Tabulka 1'!O$1,0)="","",VLOOKUP($X49,'Tabulka 1'!$B$10:$H$35,'Tabulka 1'!O$1,0))</f>
        <v>#N/A</v>
      </c>
      <c r="W49" s="557" t="e">
        <f>IF(VLOOKUP($X49,'Tabulka 1'!$B$10:$H$35,'Tabulka 1'!P$1,0)="","",VLOOKUP($X49,'Tabulka 1'!$B$10:$H$35,'Tabulka 1'!P$1,0))</f>
        <v>#N/A</v>
      </c>
      <c r="X49" s="553" t="str">
        <f t="shared" si="0"/>
        <v>A.N.@@._Z.S1._Z._Z.B.B1GQ._Z.T.S.V._T._T.XDC.N.EDP1</v>
      </c>
      <c r="Y49" s="553"/>
      <c r="Z49" s="553"/>
      <c r="AA49" s="558" t="str">
        <f>IFERROR(+IF(X49=VLOOKUP(X49,'Tabulka 1'!$B$10:$B$35,1,0),"OK","check!!!!"),"check!!!!")</f>
        <v>check!!!!</v>
      </c>
      <c r="AB49" s="553" t="str">
        <f>IF(X49='Tabulka 1'!B35,"ok","check!!!!")</f>
        <v>check!!!!</v>
      </c>
      <c r="AC49" s="559"/>
    </row>
    <row r="50" spans="1:41">
      <c r="A50" s="553" t="s">
        <v>422</v>
      </c>
      <c r="B50" s="553" t="s">
        <v>423</v>
      </c>
      <c r="C50" s="553" t="s">
        <v>424</v>
      </c>
      <c r="D50" s="553" t="s">
        <v>425</v>
      </c>
      <c r="E50" s="553" t="s">
        <v>434</v>
      </c>
      <c r="F50" s="553" t="s">
        <v>425</v>
      </c>
      <c r="G50" s="553" t="s">
        <v>425</v>
      </c>
      <c r="H50" s="553" t="s">
        <v>427</v>
      </c>
      <c r="I50" s="553" t="s">
        <v>452</v>
      </c>
      <c r="J50" s="553" t="s">
        <v>425</v>
      </c>
      <c r="K50" s="553" t="s">
        <v>442</v>
      </c>
      <c r="L50" s="553" t="s">
        <v>429</v>
      </c>
      <c r="M50" s="553" t="s">
        <v>430</v>
      </c>
      <c r="N50" s="553" t="s">
        <v>431</v>
      </c>
      <c r="O50" s="553" t="s">
        <v>431</v>
      </c>
      <c r="P50" s="553" t="s">
        <v>432</v>
      </c>
      <c r="Q50" s="553" t="s">
        <v>423</v>
      </c>
      <c r="R50" s="553" t="s">
        <v>453</v>
      </c>
      <c r="S50" s="561" t="e">
        <f>IF(VLOOKUP($X50,'Tabulka 2A'!$B$8:$G$52,'Tabulka 2A'!M$1,0)="","",VLOOKUP($X50,'Tabulka 2A'!$B$8:$G$52,'Tabulka 2A'!M$1,0))</f>
        <v>#N/A</v>
      </c>
      <c r="T50" s="561" t="e">
        <f>IF(VLOOKUP($X50,'Tabulka 2A'!$B$8:$G$52,'Tabulka 2A'!N$1,0)="","",VLOOKUP($X50,'Tabulka 2A'!$B$8:$G$52,'Tabulka 2A'!N$1,0))</f>
        <v>#N/A</v>
      </c>
      <c r="U50" s="561" t="e">
        <f>IF(VLOOKUP($X50,'Tabulka 2A'!$B$8:$G$52,'Tabulka 2A'!O$1,0)="","",VLOOKUP($X50,'Tabulka 2A'!$B$8:$G$52,'Tabulka 2A'!O$1,0))</f>
        <v>#N/A</v>
      </c>
      <c r="V50" s="561" t="e">
        <f>IF(VLOOKUP($X50,'Tabulka 2A'!$B$8:$G$52,'Tabulka 2A'!P$1,0)="","",VLOOKUP($X50,'Tabulka 2A'!$B$8:$G$52,'Tabulka 2A'!P$1,0))</f>
        <v>#N/A</v>
      </c>
      <c r="W50" s="561" t="e">
        <f>IF(VLOOKUP($X50,'Tabulka 2A'!$B$8:$G$52,'Tabulka 2A'!Q$1,0)="","",VLOOKUP($X50,'Tabulka 2A'!$B$8:$G$52,'Tabulka 2A'!Q$1,0))</f>
        <v>#N/A</v>
      </c>
      <c r="X50" s="553" t="str">
        <f t="shared" si="0"/>
        <v>A.N.@@._Z.S1311._Z._Z.B.ORWB._Z.T.S.V._T._T.XDC.N.EDP2</v>
      </c>
      <c r="Y50" s="553"/>
      <c r="Z50" s="553"/>
      <c r="AA50" s="558" t="str">
        <f>IFERROR(+IF(X50=VLOOKUP(X50,'Tabulka 2A'!$B$8:$B$52,1,0),"OK","check!!!!"),"check!!!!")</f>
        <v>check!!!!</v>
      </c>
      <c r="AB50" s="553" t="str">
        <f>IF(X50='Tabulka 2A'!B8,"ok","check!!!!")</f>
        <v>check!!!!</v>
      </c>
      <c r="AC50" s="559"/>
    </row>
    <row r="51" spans="1:41">
      <c r="A51" s="553" t="s">
        <v>422</v>
      </c>
      <c r="B51" s="553" t="s">
        <v>423</v>
      </c>
      <c r="C51" s="553" t="s">
        <v>424</v>
      </c>
      <c r="D51" s="553" t="s">
        <v>425</v>
      </c>
      <c r="E51" s="553" t="s">
        <v>434</v>
      </c>
      <c r="F51" s="553" t="s">
        <v>425</v>
      </c>
      <c r="G51" s="553" t="s">
        <v>425</v>
      </c>
      <c r="H51" s="553" t="s">
        <v>427</v>
      </c>
      <c r="I51" s="553" t="s">
        <v>443</v>
      </c>
      <c r="J51" s="553" t="s">
        <v>443</v>
      </c>
      <c r="K51" s="553" t="s">
        <v>442</v>
      </c>
      <c r="L51" s="553" t="s">
        <v>429</v>
      </c>
      <c r="M51" s="553" t="s">
        <v>430</v>
      </c>
      <c r="N51" s="553" t="s">
        <v>431</v>
      </c>
      <c r="O51" s="553" t="s">
        <v>431</v>
      </c>
      <c r="P51" s="553" t="s">
        <v>432</v>
      </c>
      <c r="Q51" s="553" t="s">
        <v>423</v>
      </c>
      <c r="R51" s="553" t="s">
        <v>453</v>
      </c>
      <c r="S51" s="561" t="e">
        <f>IF(VLOOKUP($X51,'Tabulka 2A'!$B$8:$G$52,'Tabulka 2A'!M$1,0)="","",VLOOKUP($X51,'Tabulka 2A'!$B$8:$G$52,'Tabulka 2A'!M$1,0))</f>
        <v>#N/A</v>
      </c>
      <c r="T51" s="561" t="e">
        <f>IF(VLOOKUP($X51,'Tabulka 2A'!$B$8:$G$52,'Tabulka 2A'!N$1,0)="","",VLOOKUP($X51,'Tabulka 2A'!$B$8:$G$52,'Tabulka 2A'!N$1,0))</f>
        <v>#N/A</v>
      </c>
      <c r="U51" s="561" t="e">
        <f>IF(VLOOKUP($X51,'Tabulka 2A'!$B$8:$G$52,'Tabulka 2A'!O$1,0)="","",VLOOKUP($X51,'Tabulka 2A'!$B$8:$G$52,'Tabulka 2A'!O$1,0))</f>
        <v>#N/A</v>
      </c>
      <c r="V51" s="561" t="e">
        <f>IF(VLOOKUP($X51,'Tabulka 2A'!$B$8:$G$52,'Tabulka 2A'!P$1,0)="","",VLOOKUP($X51,'Tabulka 2A'!$B$8:$G$52,'Tabulka 2A'!P$1,0))</f>
        <v>#N/A</v>
      </c>
      <c r="W51" s="561" t="e">
        <f>IF(VLOOKUP($X51,'Tabulka 2A'!$B$8:$G$52,'Tabulka 2A'!Q$1,0)="","",VLOOKUP($X51,'Tabulka 2A'!$B$8:$G$52,'Tabulka 2A'!Q$1,0))</f>
        <v>#N/A</v>
      </c>
      <c r="X51" s="553" t="str">
        <f t="shared" si="0"/>
        <v>A.N.@@._Z.S1311._Z._Z.B.F.F.T.S.V._T._T.XDC.N.EDP2</v>
      </c>
      <c r="Y51" s="553"/>
      <c r="Z51" s="553"/>
      <c r="AA51" s="558" t="str">
        <f>IFERROR(+IF(X51=VLOOKUP(X51,'Tabulka 2A'!$B$8:$B$52,1,0),"OK","check!!!!"),"check!!!!")</f>
        <v>check!!!!</v>
      </c>
      <c r="AB51" s="553" t="str">
        <f>IF('Tabulka 2A'!B11=X51,"ok","check!!!!")</f>
        <v>check!!!!</v>
      </c>
      <c r="AC51" s="559"/>
    </row>
    <row r="52" spans="1:41">
      <c r="A52" s="553" t="s">
        <v>422</v>
      </c>
      <c r="B52" s="553" t="s">
        <v>423</v>
      </c>
      <c r="C52" s="553" t="s">
        <v>424</v>
      </c>
      <c r="D52" s="553" t="s">
        <v>425</v>
      </c>
      <c r="E52" s="553" t="s">
        <v>434</v>
      </c>
      <c r="F52" s="553" t="s">
        <v>425</v>
      </c>
      <c r="G52" s="553" t="s">
        <v>423</v>
      </c>
      <c r="H52" s="553" t="s">
        <v>454</v>
      </c>
      <c r="I52" s="553" t="s">
        <v>443</v>
      </c>
      <c r="J52" s="553" t="s">
        <v>446</v>
      </c>
      <c r="K52" s="553" t="s">
        <v>442</v>
      </c>
      <c r="L52" s="553" t="s">
        <v>429</v>
      </c>
      <c r="M52" s="553" t="s">
        <v>430</v>
      </c>
      <c r="N52" s="553" t="s">
        <v>431</v>
      </c>
      <c r="O52" s="553" t="s">
        <v>431</v>
      </c>
      <c r="P52" s="553" t="s">
        <v>432</v>
      </c>
      <c r="Q52" s="553" t="s">
        <v>423</v>
      </c>
      <c r="R52" s="553" t="s">
        <v>453</v>
      </c>
      <c r="S52" s="561" t="e">
        <f>IF(VLOOKUP($X52,'Tabulka 2A'!$B$8:$G$52,'Tabulka 2A'!M$1,0)="","",VLOOKUP($X52,'Tabulka 2A'!$B$8:$G$52,'Tabulka 2A'!M$1,0))</f>
        <v>#N/A</v>
      </c>
      <c r="T52" s="561" t="e">
        <f>IF(VLOOKUP($X52,'Tabulka 2A'!$B$8:$G$52,'Tabulka 2A'!N$1,0)="","",VLOOKUP($X52,'Tabulka 2A'!$B$8:$G$52,'Tabulka 2A'!N$1,0))</f>
        <v>#N/A</v>
      </c>
      <c r="U52" s="561" t="e">
        <f>IF(VLOOKUP($X52,'Tabulka 2A'!$B$8:$G$52,'Tabulka 2A'!O$1,0)="","",VLOOKUP($X52,'Tabulka 2A'!$B$8:$G$52,'Tabulka 2A'!O$1,0))</f>
        <v>#N/A</v>
      </c>
      <c r="V52" s="561" t="e">
        <f>IF(VLOOKUP($X52,'Tabulka 2A'!$B$8:$G$52,'Tabulka 2A'!P$1,0)="","",VLOOKUP($X52,'Tabulka 2A'!$B$8:$G$52,'Tabulka 2A'!P$1,0))</f>
        <v>#N/A</v>
      </c>
      <c r="W52" s="561" t="e">
        <f>IF(VLOOKUP($X52,'Tabulka 2A'!$B$8:$G$52,'Tabulka 2A'!Q$1,0)="","",VLOOKUP($X52,'Tabulka 2A'!$B$8:$G$52,'Tabulka 2A'!Q$1,0))</f>
        <v>#N/A</v>
      </c>
      <c r="X52" s="553" t="str">
        <f t="shared" si="0"/>
        <v>A.N.@@._Z.S1311._Z.N.AI.F.F4.T.S.V._T._T.XDC.N.EDP2</v>
      </c>
      <c r="Y52" s="553"/>
      <c r="Z52" s="553"/>
      <c r="AA52" s="558" t="str">
        <f>IFERROR(+IF(X52=VLOOKUP(X52,'Tabulka 2A'!$B$8:$B$52,1,0),"OK","check!!!!"),"check!!!!")</f>
        <v>check!!!!</v>
      </c>
      <c r="AB52" s="553" t="str">
        <f>IF('Tabulka 2A'!B12=X52,"ok","check!!!!")</f>
        <v>check!!!!</v>
      </c>
      <c r="AC52" s="559"/>
    </row>
    <row r="53" spans="1:41">
      <c r="A53" s="553" t="s">
        <v>422</v>
      </c>
      <c r="B53" s="553" t="s">
        <v>423</v>
      </c>
      <c r="C53" s="553" t="s">
        <v>424</v>
      </c>
      <c r="D53" s="553" t="s">
        <v>425</v>
      </c>
      <c r="E53" s="553" t="s">
        <v>434</v>
      </c>
      <c r="F53" s="553" t="s">
        <v>425</v>
      </c>
      <c r="G53" s="553" t="s">
        <v>423</v>
      </c>
      <c r="H53" s="553" t="s">
        <v>455</v>
      </c>
      <c r="I53" s="553" t="s">
        <v>443</v>
      </c>
      <c r="J53" s="553" t="s">
        <v>446</v>
      </c>
      <c r="K53" s="553" t="s">
        <v>442</v>
      </c>
      <c r="L53" s="553" t="s">
        <v>429</v>
      </c>
      <c r="M53" s="553" t="s">
        <v>430</v>
      </c>
      <c r="N53" s="553" t="s">
        <v>431</v>
      </c>
      <c r="O53" s="553" t="s">
        <v>431</v>
      </c>
      <c r="P53" s="553" t="s">
        <v>432</v>
      </c>
      <c r="Q53" s="553" t="s">
        <v>423</v>
      </c>
      <c r="R53" s="553" t="s">
        <v>453</v>
      </c>
      <c r="S53" s="561" t="e">
        <f>IF(VLOOKUP($X53,'Tabulka 2A'!$B$8:$G$52,'Tabulka 2A'!M$1,0)="","",VLOOKUP($X53,'Tabulka 2A'!$B$8:$G$52,'Tabulka 2A'!M$1,0))</f>
        <v>#N/A</v>
      </c>
      <c r="T53" s="561" t="e">
        <f>IF(VLOOKUP($X53,'Tabulka 2A'!$B$8:$G$52,'Tabulka 2A'!N$1,0)="","",VLOOKUP($X53,'Tabulka 2A'!$B$8:$G$52,'Tabulka 2A'!N$1,0))</f>
        <v>#N/A</v>
      </c>
      <c r="U53" s="561" t="e">
        <f>IF(VLOOKUP($X53,'Tabulka 2A'!$B$8:$G$52,'Tabulka 2A'!O$1,0)="","",VLOOKUP($X53,'Tabulka 2A'!$B$8:$G$52,'Tabulka 2A'!O$1,0))</f>
        <v>#N/A</v>
      </c>
      <c r="V53" s="561" t="e">
        <f>IF(VLOOKUP($X53,'Tabulka 2A'!$B$8:$G$52,'Tabulka 2A'!P$1,0)="","",VLOOKUP($X53,'Tabulka 2A'!$B$8:$G$52,'Tabulka 2A'!P$1,0))</f>
        <v>#N/A</v>
      </c>
      <c r="W53" s="561" t="e">
        <f>IF(VLOOKUP($X53,'Tabulka 2A'!$B$8:$G$52,'Tabulka 2A'!Q$1,0)="","",VLOOKUP($X53,'Tabulka 2A'!$B$8:$G$52,'Tabulka 2A'!Q$1,0))</f>
        <v>#N/A</v>
      </c>
      <c r="X53" s="553" t="str">
        <f t="shared" si="0"/>
        <v>A.N.@@._Z.S1311._Z.N.AD.F.F4.T.S.V._T._T.XDC.N.EDP2</v>
      </c>
      <c r="Y53" s="553"/>
      <c r="Z53" s="553"/>
      <c r="AA53" s="558" t="str">
        <f>IFERROR(+IF(X53=VLOOKUP(X53,'Tabulka 2A'!$B$8:$B$52,1,0),"OK","check!!!!"),"check!!!!")</f>
        <v>check!!!!</v>
      </c>
      <c r="AB53" s="553" t="str">
        <f>IF('Tabulka 2A'!B13=X53,"ok","check!!!!")</f>
        <v>check!!!!</v>
      </c>
      <c r="AC53" s="559"/>
    </row>
    <row r="54" spans="1:41">
      <c r="A54" s="553" t="s">
        <v>422</v>
      </c>
      <c r="B54" s="553" t="s">
        <v>423</v>
      </c>
      <c r="C54" s="553" t="s">
        <v>424</v>
      </c>
      <c r="D54" s="553" t="s">
        <v>425</v>
      </c>
      <c r="E54" s="553" t="s">
        <v>434</v>
      </c>
      <c r="F54" s="553" t="s">
        <v>425</v>
      </c>
      <c r="G54" s="553" t="s">
        <v>423</v>
      </c>
      <c r="H54" s="553" t="s">
        <v>454</v>
      </c>
      <c r="I54" s="553" t="s">
        <v>443</v>
      </c>
      <c r="J54" s="553" t="s">
        <v>456</v>
      </c>
      <c r="K54" s="553" t="s">
        <v>442</v>
      </c>
      <c r="L54" s="553" t="s">
        <v>429</v>
      </c>
      <c r="M54" s="553" t="s">
        <v>430</v>
      </c>
      <c r="N54" s="553" t="s">
        <v>431</v>
      </c>
      <c r="O54" s="553" t="s">
        <v>431</v>
      </c>
      <c r="P54" s="553" t="s">
        <v>432</v>
      </c>
      <c r="Q54" s="553" t="s">
        <v>423</v>
      </c>
      <c r="R54" s="553" t="s">
        <v>453</v>
      </c>
      <c r="S54" s="561" t="e">
        <f>IF(VLOOKUP($X54,'Tabulka 2A'!$B$8:$G$52,'Tabulka 2A'!M$1,0)="","",VLOOKUP($X54,'Tabulka 2A'!$B$8:$G$52,'Tabulka 2A'!M$1,0))</f>
        <v>#N/A</v>
      </c>
      <c r="T54" s="561" t="e">
        <f>IF(VLOOKUP($X54,'Tabulka 2A'!$B$8:$G$52,'Tabulka 2A'!N$1,0)="","",VLOOKUP($X54,'Tabulka 2A'!$B$8:$G$52,'Tabulka 2A'!N$1,0))</f>
        <v>#N/A</v>
      </c>
      <c r="U54" s="561" t="e">
        <f>IF(VLOOKUP($X54,'Tabulka 2A'!$B$8:$G$52,'Tabulka 2A'!O$1,0)="","",VLOOKUP($X54,'Tabulka 2A'!$B$8:$G$52,'Tabulka 2A'!O$1,0))</f>
        <v>#N/A</v>
      </c>
      <c r="V54" s="561" t="e">
        <f>IF(VLOOKUP($X54,'Tabulka 2A'!$B$8:$G$52,'Tabulka 2A'!P$1,0)="","",VLOOKUP($X54,'Tabulka 2A'!$B$8:$G$52,'Tabulka 2A'!P$1,0))</f>
        <v>#N/A</v>
      </c>
      <c r="W54" s="561" t="e">
        <f>IF(VLOOKUP($X54,'Tabulka 2A'!$B$8:$G$52,'Tabulka 2A'!Q$1,0)="","",VLOOKUP($X54,'Tabulka 2A'!$B$8:$G$52,'Tabulka 2A'!Q$1,0))</f>
        <v>#N/A</v>
      </c>
      <c r="X54" s="553" t="str">
        <f t="shared" si="0"/>
        <v>A.N.@@._Z.S1311._Z.N.AI.F.F5.T.S.V._T._T.XDC.N.EDP2</v>
      </c>
      <c r="Y54" s="553"/>
      <c r="Z54" s="553"/>
      <c r="AA54" s="558" t="str">
        <f>IFERROR(+IF(X54=VLOOKUP(X54,'Tabulka 2A'!$B$8:$B$52,1,0),"OK","check!!!!"),"check!!!!")</f>
        <v>check!!!!</v>
      </c>
      <c r="AB54" s="553" t="str">
        <f>IF('Tabulka 2A'!B14=X54,"ok","check!!!!")</f>
        <v>check!!!!</v>
      </c>
      <c r="AC54" s="559"/>
    </row>
    <row r="55" spans="1:41">
      <c r="A55" s="553" t="s">
        <v>422</v>
      </c>
      <c r="B55" s="553" t="s">
        <v>423</v>
      </c>
      <c r="C55" s="553" t="s">
        <v>424</v>
      </c>
      <c r="D55" s="553" t="s">
        <v>425</v>
      </c>
      <c r="E55" s="553" t="s">
        <v>434</v>
      </c>
      <c r="F55" s="553" t="s">
        <v>425</v>
      </c>
      <c r="G55" s="553" t="s">
        <v>423</v>
      </c>
      <c r="H55" s="553" t="s">
        <v>455</v>
      </c>
      <c r="I55" s="553" t="s">
        <v>443</v>
      </c>
      <c r="J55" s="553" t="s">
        <v>456</v>
      </c>
      <c r="K55" s="553" t="s">
        <v>442</v>
      </c>
      <c r="L55" s="553" t="s">
        <v>429</v>
      </c>
      <c r="M55" s="553" t="s">
        <v>430</v>
      </c>
      <c r="N55" s="553" t="s">
        <v>431</v>
      </c>
      <c r="O55" s="553" t="s">
        <v>431</v>
      </c>
      <c r="P55" s="553" t="s">
        <v>432</v>
      </c>
      <c r="Q55" s="553" t="s">
        <v>423</v>
      </c>
      <c r="R55" s="553" t="s">
        <v>453</v>
      </c>
      <c r="S55" s="561" t="e">
        <f>IF(VLOOKUP($X55,'Tabulka 2A'!$B$8:$G$52,'Tabulka 2A'!M$1,0)="","",VLOOKUP($X55,'Tabulka 2A'!$B$8:$G$52,'Tabulka 2A'!M$1,0))</f>
        <v>#N/A</v>
      </c>
      <c r="T55" s="561" t="e">
        <f>IF(VLOOKUP($X55,'Tabulka 2A'!$B$8:$G$52,'Tabulka 2A'!N$1,0)="","",VLOOKUP($X55,'Tabulka 2A'!$B$8:$G$52,'Tabulka 2A'!N$1,0))</f>
        <v>#N/A</v>
      </c>
      <c r="U55" s="561" t="e">
        <f>IF(VLOOKUP($X55,'Tabulka 2A'!$B$8:$G$52,'Tabulka 2A'!O$1,0)="","",VLOOKUP($X55,'Tabulka 2A'!$B$8:$G$52,'Tabulka 2A'!O$1,0))</f>
        <v>#N/A</v>
      </c>
      <c r="V55" s="561" t="e">
        <f>IF(VLOOKUP($X55,'Tabulka 2A'!$B$8:$G$52,'Tabulka 2A'!P$1,0)="","",VLOOKUP($X55,'Tabulka 2A'!$B$8:$G$52,'Tabulka 2A'!P$1,0))</f>
        <v>#N/A</v>
      </c>
      <c r="W55" s="561" t="e">
        <f>IF(VLOOKUP($X55,'Tabulka 2A'!$B$8:$G$52,'Tabulka 2A'!Q$1,0)="","",VLOOKUP($X55,'Tabulka 2A'!$B$8:$G$52,'Tabulka 2A'!Q$1,0))</f>
        <v>#N/A</v>
      </c>
      <c r="X55" s="553" t="str">
        <f t="shared" si="0"/>
        <v>A.N.@@._Z.S1311._Z.N.AD.F.F5.T.S.V._T._T.XDC.N.EDP2</v>
      </c>
      <c r="Y55" s="553"/>
      <c r="Z55" s="553"/>
      <c r="AA55" s="558" t="str">
        <f>IFERROR(+IF(X55=VLOOKUP(X55,'Tabulka 2A'!$B$8:$B$52,1,0),"OK","check!!!!"),"check!!!!")</f>
        <v>check!!!!</v>
      </c>
      <c r="AB55" s="553" t="str">
        <f>IF('Tabulka 2A'!B15=X55,"ok","check!!!!")</f>
        <v>check!!!!</v>
      </c>
      <c r="AC55" s="559"/>
    </row>
    <row r="56" spans="1:41">
      <c r="A56" s="553" t="s">
        <v>422</v>
      </c>
      <c r="B56" s="553" t="s">
        <v>423</v>
      </c>
      <c r="C56" s="553" t="s">
        <v>424</v>
      </c>
      <c r="D56" s="553" t="s">
        <v>425</v>
      </c>
      <c r="E56" s="553" t="s">
        <v>434</v>
      </c>
      <c r="F56" s="553" t="s">
        <v>425</v>
      </c>
      <c r="G56" s="553" t="s">
        <v>425</v>
      </c>
      <c r="H56" s="553" t="s">
        <v>423</v>
      </c>
      <c r="I56" s="553" t="s">
        <v>443</v>
      </c>
      <c r="J56" s="553" t="s">
        <v>457</v>
      </c>
      <c r="K56" s="553" t="s">
        <v>442</v>
      </c>
      <c r="L56" s="553" t="s">
        <v>429</v>
      </c>
      <c r="M56" s="553" t="s">
        <v>430</v>
      </c>
      <c r="N56" s="553" t="s">
        <v>431</v>
      </c>
      <c r="O56" s="553" t="s">
        <v>431</v>
      </c>
      <c r="P56" s="553" t="s">
        <v>432</v>
      </c>
      <c r="Q56" s="553" t="s">
        <v>423</v>
      </c>
      <c r="R56" s="553" t="s">
        <v>453</v>
      </c>
      <c r="S56" s="561" t="e">
        <f>IF(VLOOKUP($X56,'Tabulka 2A'!$B$8:$G$52,'Tabulka 2A'!M$1,0)="","",VLOOKUP($X56,'Tabulka 2A'!$B$8:$G$52,'Tabulka 2A'!M$1,0))</f>
        <v>#N/A</v>
      </c>
      <c r="T56" s="561" t="e">
        <f>IF(VLOOKUP($X56,'Tabulka 2A'!$B$8:$G$52,'Tabulka 2A'!N$1,0)="","",VLOOKUP($X56,'Tabulka 2A'!$B$8:$G$52,'Tabulka 2A'!N$1,0))</f>
        <v>#N/A</v>
      </c>
      <c r="U56" s="561" t="e">
        <f>IF(VLOOKUP($X56,'Tabulka 2A'!$B$8:$G$52,'Tabulka 2A'!O$1,0)="","",VLOOKUP($X56,'Tabulka 2A'!$B$8:$G$52,'Tabulka 2A'!O$1,0))</f>
        <v>#N/A</v>
      </c>
      <c r="V56" s="561" t="e">
        <f>IF(VLOOKUP($X56,'Tabulka 2A'!$B$8:$G$52,'Tabulka 2A'!P$1,0)="","",VLOOKUP($X56,'Tabulka 2A'!$B$8:$G$52,'Tabulka 2A'!P$1,0))</f>
        <v>#N/A</v>
      </c>
      <c r="W56" s="561" t="e">
        <f>IF(VLOOKUP($X56,'Tabulka 2A'!$B$8:$G$52,'Tabulka 2A'!Q$1,0)="","",VLOOKUP($X56,'Tabulka 2A'!$B$8:$G$52,'Tabulka 2A'!Q$1,0))</f>
        <v>#N/A</v>
      </c>
      <c r="X56" s="553" t="str">
        <f t="shared" si="0"/>
        <v>A.N.@@._Z.S1311._Z._Z.N.F.FNDX.T.S.V._T._T.XDC.N.EDP2</v>
      </c>
      <c r="Y56" s="553"/>
      <c r="Z56" s="553"/>
      <c r="AA56" s="558" t="str">
        <f>IFERROR(+IF(X56=VLOOKUP(X56,'Tabulka 2A'!$B$8:$B$52,1,0),"OK","check!!!!"),"check!!!!")</f>
        <v>check!!!!</v>
      </c>
      <c r="AB56" s="553" t="str">
        <f>IF('Tabulka 2A'!B16=X56,"ok","check!!!!")</f>
        <v>check!!!!</v>
      </c>
      <c r="AC56" s="559"/>
    </row>
    <row r="57" spans="1:41">
      <c r="A57" s="553" t="s">
        <v>422</v>
      </c>
      <c r="B57" s="553" t="s">
        <v>423</v>
      </c>
      <c r="C57" s="553" t="s">
        <v>424</v>
      </c>
      <c r="D57" s="553" t="s">
        <v>425</v>
      </c>
      <c r="E57" s="553" t="s">
        <v>434</v>
      </c>
      <c r="F57" s="553" t="s">
        <v>425</v>
      </c>
      <c r="G57" s="553" t="s">
        <v>425</v>
      </c>
      <c r="H57" s="553" t="s">
        <v>439</v>
      </c>
      <c r="I57" s="553" t="s">
        <v>443</v>
      </c>
      <c r="J57" s="553" t="s">
        <v>458</v>
      </c>
      <c r="K57" s="553" t="s">
        <v>442</v>
      </c>
      <c r="L57" s="553" t="s">
        <v>429</v>
      </c>
      <c r="M57" s="553" t="s">
        <v>430</v>
      </c>
      <c r="N57" s="553" t="s">
        <v>431</v>
      </c>
      <c r="O57" s="553" t="s">
        <v>431</v>
      </c>
      <c r="P57" s="553" t="s">
        <v>432</v>
      </c>
      <c r="Q57" s="553" t="s">
        <v>423</v>
      </c>
      <c r="R57" s="553" t="s">
        <v>453</v>
      </c>
      <c r="S57" s="561" t="e">
        <f>IF(VLOOKUP($X57,'Tabulka 2A'!$B$8:$G$52,'Tabulka 2A'!M$1,0)="","",VLOOKUP($X57,'Tabulka 2A'!$B$8:$G$52,'Tabulka 2A'!M$1,0))</f>
        <v>#N/A</v>
      </c>
      <c r="T57" s="561" t="e">
        <f>IF(VLOOKUP($X57,'Tabulka 2A'!$B$8:$G$52,'Tabulka 2A'!N$1,0)="","",VLOOKUP($X57,'Tabulka 2A'!$B$8:$G$52,'Tabulka 2A'!N$1,0))</f>
        <v>#N/A</v>
      </c>
      <c r="U57" s="561" t="e">
        <f>IF(VLOOKUP($X57,'Tabulka 2A'!$B$8:$G$52,'Tabulka 2A'!O$1,0)="","",VLOOKUP($X57,'Tabulka 2A'!$B$8:$G$52,'Tabulka 2A'!O$1,0))</f>
        <v>#N/A</v>
      </c>
      <c r="V57" s="561" t="e">
        <f>IF(VLOOKUP($X57,'Tabulka 2A'!$B$8:$G$52,'Tabulka 2A'!P$1,0)="","",VLOOKUP($X57,'Tabulka 2A'!$B$8:$G$52,'Tabulka 2A'!P$1,0))</f>
        <v>#N/A</v>
      </c>
      <c r="W57" s="561" t="e">
        <f>IF(VLOOKUP($X57,'Tabulka 2A'!$B$8:$G$52,'Tabulka 2A'!Q$1,0)="","",VLOOKUP($X57,'Tabulka 2A'!$B$8:$G$52,'Tabulka 2A'!Q$1,0))</f>
        <v>#N/A</v>
      </c>
      <c r="X57" s="553" t="str">
        <f t="shared" si="0"/>
        <v>A.N.@@._Z.S1311._Z._Z.L.F.FNDL.T.S.V._T._T.XDC.N.EDP2</v>
      </c>
      <c r="Y57" s="553"/>
      <c r="Z57" s="553"/>
      <c r="AA57" s="558" t="str">
        <f>IFERROR(+IF(X57=VLOOKUP(X57,'Tabulka 2A'!$B$8:$B$52,1,0),"OK","check!!!!"),"check!!!!")</f>
        <v>check!!!!</v>
      </c>
      <c r="AB57" s="553" t="str">
        <f>IF('Tabulka 2A'!B17=X57,"ok","check!!!!")</f>
        <v>check!!!!</v>
      </c>
      <c r="AC57" s="559"/>
    </row>
    <row r="58" spans="1:41">
      <c r="A58" s="562" t="s">
        <v>422</v>
      </c>
      <c r="B58" s="562" t="s">
        <v>423</v>
      </c>
      <c r="C58" s="562" t="s">
        <v>424</v>
      </c>
      <c r="D58" s="562" t="s">
        <v>425</v>
      </c>
      <c r="E58" s="562" t="s">
        <v>434</v>
      </c>
      <c r="F58" s="562" t="s">
        <v>425</v>
      </c>
      <c r="G58" s="562" t="s">
        <v>425</v>
      </c>
      <c r="H58" s="563" t="s">
        <v>423</v>
      </c>
      <c r="I58" s="562" t="s">
        <v>443</v>
      </c>
      <c r="J58" s="563" t="s">
        <v>459</v>
      </c>
      <c r="K58" s="562" t="s">
        <v>442</v>
      </c>
      <c r="L58" s="562" t="s">
        <v>429</v>
      </c>
      <c r="M58" s="562" t="s">
        <v>430</v>
      </c>
      <c r="N58" s="562" t="s">
        <v>431</v>
      </c>
      <c r="O58" s="562" t="s">
        <v>431</v>
      </c>
      <c r="P58" s="562" t="s">
        <v>432</v>
      </c>
      <c r="Q58" s="562" t="s">
        <v>423</v>
      </c>
      <c r="R58" s="562" t="s">
        <v>453</v>
      </c>
      <c r="S58" s="561" t="e">
        <f>IF(VLOOKUP($X58,'Tabulka 2A'!$B$8:$G$52,'Tabulka 2A'!M$1,0)="","",VLOOKUP($X58,'Tabulka 2A'!$B$8:$G$52,'Tabulka 2A'!M$1,0))</f>
        <v>#N/A</v>
      </c>
      <c r="T58" s="561" t="e">
        <f>IF(VLOOKUP($X58,'Tabulka 2A'!$B$8:$G$52,'Tabulka 2A'!N$1,0)="","",VLOOKUP($X58,'Tabulka 2A'!$B$8:$G$52,'Tabulka 2A'!N$1,0))</f>
        <v>#N/A</v>
      </c>
      <c r="U58" s="561" t="e">
        <f>IF(VLOOKUP($X58,'Tabulka 2A'!$B$8:$G$52,'Tabulka 2A'!O$1,0)="","",VLOOKUP($X58,'Tabulka 2A'!$B$8:$G$52,'Tabulka 2A'!O$1,0))</f>
        <v>#N/A</v>
      </c>
      <c r="V58" s="561" t="e">
        <f>IF(VLOOKUP($X58,'Tabulka 2A'!$B$8:$G$52,'Tabulka 2A'!P$1,0)="","",VLOOKUP($X58,'Tabulka 2A'!$B$8:$G$52,'Tabulka 2A'!P$1,0))</f>
        <v>#N/A</v>
      </c>
      <c r="W58" s="561" t="e">
        <f>IF(VLOOKUP($X58,'Tabulka 2A'!$B$8:$G$52,'Tabulka 2A'!Q$1,0)="","",VLOOKUP($X58,'Tabulka 2A'!$B$8:$G$52,'Tabulka 2A'!Q$1,0))</f>
        <v>#N/A</v>
      </c>
      <c r="X58" s="562" t="str">
        <f t="shared" si="0"/>
        <v>A.N.@@._Z.S1311._Z._Z.N.F.F71K.T.S.V._T._T.XDC.N.EDP2</v>
      </c>
      <c r="Y58" s="562"/>
      <c r="Z58" s="562"/>
      <c r="AA58" s="564" t="str">
        <f>IFERROR(+IF(X58=VLOOKUP(X58,'Tabulka 2A'!$B$8:$B$52,1,0),"OK","check!!!!"),"check!!!!")</f>
        <v>check!!!!</v>
      </c>
      <c r="AB58" s="562" t="str">
        <f>IF('Tabulka 2A'!B18=X58,"ok","check!!!!")</f>
        <v>check!!!!</v>
      </c>
      <c r="AC58" s="565"/>
      <c r="AD58" s="566"/>
      <c r="AE58" s="566"/>
      <c r="AF58" s="566"/>
      <c r="AG58" s="566"/>
      <c r="AH58" s="566"/>
      <c r="AI58" s="566"/>
      <c r="AJ58" s="566"/>
      <c r="AK58" s="566"/>
      <c r="AL58" s="566"/>
      <c r="AM58" s="566"/>
      <c r="AN58" s="566"/>
      <c r="AO58" s="566"/>
    </row>
    <row r="59" spans="1:41">
      <c r="A59" s="562" t="s">
        <v>422</v>
      </c>
      <c r="B59" s="562" t="s">
        <v>423</v>
      </c>
      <c r="C59" s="562" t="s">
        <v>424</v>
      </c>
      <c r="D59" s="562" t="s">
        <v>425</v>
      </c>
      <c r="E59" s="562" t="s">
        <v>434</v>
      </c>
      <c r="F59" s="562" t="s">
        <v>425</v>
      </c>
      <c r="G59" s="562" t="s">
        <v>425</v>
      </c>
      <c r="H59" s="562" t="s">
        <v>423</v>
      </c>
      <c r="I59" s="562" t="s">
        <v>443</v>
      </c>
      <c r="J59" s="562" t="s">
        <v>457</v>
      </c>
      <c r="K59" s="562" t="s">
        <v>442</v>
      </c>
      <c r="L59" s="562" t="s">
        <v>429</v>
      </c>
      <c r="M59" s="562" t="s">
        <v>430</v>
      </c>
      <c r="N59" s="562" t="s">
        <v>431</v>
      </c>
      <c r="O59" s="562" t="s">
        <v>460</v>
      </c>
      <c r="P59" s="562" t="s">
        <v>432</v>
      </c>
      <c r="Q59" s="562" t="s">
        <v>423</v>
      </c>
      <c r="R59" s="562" t="s">
        <v>453</v>
      </c>
      <c r="S59" s="561" t="e">
        <f>IF(VLOOKUP($X59,'Tabulka 2A'!$B$8:$G$52,'Tabulka 2A'!M$1,0)="","",VLOOKUP($X59,'Tabulka 2A'!$B$8:$G$52,'Tabulka 2A'!M$1,0))</f>
        <v>#N/A</v>
      </c>
      <c r="T59" s="561" t="e">
        <f>IF(VLOOKUP($X59,'Tabulka 2A'!$B$8:$G$52,'Tabulka 2A'!N$1,0)="","",VLOOKUP($X59,'Tabulka 2A'!$B$8:$G$52,'Tabulka 2A'!N$1,0))</f>
        <v>#N/A</v>
      </c>
      <c r="U59" s="561" t="e">
        <f>IF(VLOOKUP($X59,'Tabulka 2A'!$B$8:$G$52,'Tabulka 2A'!O$1,0)="","",VLOOKUP($X59,'Tabulka 2A'!$B$8:$G$52,'Tabulka 2A'!O$1,0))</f>
        <v>#N/A</v>
      </c>
      <c r="V59" s="561" t="e">
        <f>IF(VLOOKUP($X59,'Tabulka 2A'!$B$8:$G$52,'Tabulka 2A'!P$1,0)="","",VLOOKUP($X59,'Tabulka 2A'!$B$8:$G$52,'Tabulka 2A'!P$1,0))</f>
        <v>#N/A</v>
      </c>
      <c r="W59" s="561" t="e">
        <f>IF(VLOOKUP($X59,'Tabulka 2A'!$B$8:$G$52,'Tabulka 2A'!Q$1,0)="","",VLOOKUP($X59,'Tabulka 2A'!$B$8:$G$52,'Tabulka 2A'!Q$1,0))</f>
        <v>#N/A</v>
      </c>
      <c r="X59" s="562" t="str">
        <f t="shared" si="0"/>
        <v>A.N.@@._Z.S1311._Z._Z.N.F.FNDX.T.S.V._T.C01.XDC.N.EDP2</v>
      </c>
      <c r="Y59" s="562"/>
      <c r="Z59" s="562"/>
      <c r="AA59" s="564" t="str">
        <f>IFERROR(+IF(X59=VLOOKUP(X59,'Tabulka 2A'!$B$8:$B$52,1,0),"OK","check!!!!"),"check!!!!")</f>
        <v>check!!!!</v>
      </c>
      <c r="AB59" s="562" t="str">
        <f>IF('Tabulka 2A'!B19=X59,"ok","check!!!!")</f>
        <v>check!!!!</v>
      </c>
      <c r="AC59" s="565"/>
      <c r="AD59" s="566"/>
      <c r="AE59" s="566"/>
      <c r="AF59" s="566"/>
      <c r="AG59" s="566"/>
      <c r="AH59" s="566"/>
      <c r="AI59" s="566"/>
      <c r="AJ59" s="566"/>
      <c r="AK59" s="566"/>
      <c r="AL59" s="566"/>
      <c r="AM59" s="566"/>
      <c r="AN59" s="566"/>
      <c r="AO59" s="566"/>
    </row>
    <row r="60" spans="1:41">
      <c r="A60" s="562" t="s">
        <v>422</v>
      </c>
      <c r="B60" s="562" t="s">
        <v>423</v>
      </c>
      <c r="C60" s="562" t="s">
        <v>424</v>
      </c>
      <c r="D60" s="562" t="s">
        <v>425</v>
      </c>
      <c r="E60" s="562" t="s">
        <v>434</v>
      </c>
      <c r="F60" s="562" t="s">
        <v>425</v>
      </c>
      <c r="G60" s="562" t="s">
        <v>425</v>
      </c>
      <c r="H60" s="562" t="s">
        <v>423</v>
      </c>
      <c r="I60" s="562" t="s">
        <v>443</v>
      </c>
      <c r="J60" s="562" t="s">
        <v>457</v>
      </c>
      <c r="K60" s="562" t="s">
        <v>442</v>
      </c>
      <c r="L60" s="562" t="s">
        <v>429</v>
      </c>
      <c r="M60" s="562" t="s">
        <v>430</v>
      </c>
      <c r="N60" s="562" t="s">
        <v>431</v>
      </c>
      <c r="O60" s="562" t="s">
        <v>461</v>
      </c>
      <c r="P60" s="562" t="s">
        <v>432</v>
      </c>
      <c r="Q60" s="562" t="s">
        <v>423</v>
      </c>
      <c r="R60" s="562" t="s">
        <v>453</v>
      </c>
      <c r="S60" s="561" t="e">
        <f>IF(VLOOKUP($X60,'Tabulka 2A'!$B$8:$G$52,'Tabulka 2A'!M$1,0)="","",VLOOKUP($X60,'Tabulka 2A'!$B$8:$G$52,'Tabulka 2A'!M$1,0))</f>
        <v>#N/A</v>
      </c>
      <c r="T60" s="561" t="e">
        <f>IF(VLOOKUP($X60,'Tabulka 2A'!$B$8:$G$52,'Tabulka 2A'!N$1,0)="","",VLOOKUP($X60,'Tabulka 2A'!$B$8:$G$52,'Tabulka 2A'!N$1,0))</f>
        <v>#N/A</v>
      </c>
      <c r="U60" s="561" t="e">
        <f>IF(VLOOKUP($X60,'Tabulka 2A'!$B$8:$G$52,'Tabulka 2A'!O$1,0)="","",VLOOKUP($X60,'Tabulka 2A'!$B$8:$G$52,'Tabulka 2A'!O$1,0))</f>
        <v>#N/A</v>
      </c>
      <c r="V60" s="561" t="e">
        <f>IF(VLOOKUP($X60,'Tabulka 2A'!$B$8:$G$52,'Tabulka 2A'!P$1,0)="","",VLOOKUP($X60,'Tabulka 2A'!$B$8:$G$52,'Tabulka 2A'!P$1,0))</f>
        <v>#N/A</v>
      </c>
      <c r="W60" s="561" t="e">
        <f>IF(VLOOKUP($X60,'Tabulka 2A'!$B$8:$G$52,'Tabulka 2A'!Q$1,0)="","",VLOOKUP($X60,'Tabulka 2A'!$B$8:$G$52,'Tabulka 2A'!Q$1,0))</f>
        <v>#N/A</v>
      </c>
      <c r="X60" s="562" t="str">
        <f t="shared" si="0"/>
        <v>A.N.@@._Z.S1311._Z._Z.N.F.FNDX.T.S.V._T.C02.XDC.N.EDP2</v>
      </c>
      <c r="Y60" s="562"/>
      <c r="Z60" s="562"/>
      <c r="AA60" s="564" t="str">
        <f>IFERROR(+IF(X60=VLOOKUP(X60,'Tabulka 2A'!$B$8:$B$52,1,0),"OK","check!!!!"),"check!!!!")</f>
        <v>check!!!!</v>
      </c>
      <c r="AB60" s="562" t="str">
        <f>IF('Tabulka 2A'!B20=X60,"ok","check!!!!")</f>
        <v>check!!!!</v>
      </c>
      <c r="AC60" s="565"/>
      <c r="AD60" s="566"/>
      <c r="AE60" s="566"/>
      <c r="AF60" s="566"/>
      <c r="AG60" s="566"/>
      <c r="AH60" s="566"/>
      <c r="AI60" s="566"/>
      <c r="AJ60" s="566"/>
      <c r="AK60" s="566"/>
      <c r="AL60" s="566"/>
      <c r="AM60" s="566"/>
      <c r="AN60" s="566"/>
      <c r="AO60" s="566"/>
    </row>
    <row r="61" spans="1:41">
      <c r="A61" s="562" t="s">
        <v>422</v>
      </c>
      <c r="B61" s="562" t="s">
        <v>423</v>
      </c>
      <c r="C61" s="562" t="s">
        <v>424</v>
      </c>
      <c r="D61" s="562" t="s">
        <v>425</v>
      </c>
      <c r="E61" s="562" t="s">
        <v>434</v>
      </c>
      <c r="F61" s="562" t="s">
        <v>425</v>
      </c>
      <c r="G61" s="562" t="s">
        <v>425</v>
      </c>
      <c r="H61" s="562" t="s">
        <v>427</v>
      </c>
      <c r="I61" s="562" t="s">
        <v>462</v>
      </c>
      <c r="J61" s="562" t="s">
        <v>425</v>
      </c>
      <c r="K61" s="562" t="s">
        <v>442</v>
      </c>
      <c r="L61" s="562" t="s">
        <v>429</v>
      </c>
      <c r="M61" s="562" t="s">
        <v>430</v>
      </c>
      <c r="N61" s="562" t="s">
        <v>431</v>
      </c>
      <c r="O61" s="562" t="s">
        <v>431</v>
      </c>
      <c r="P61" s="562" t="s">
        <v>432</v>
      </c>
      <c r="Q61" s="562" t="s">
        <v>423</v>
      </c>
      <c r="R61" s="562" t="s">
        <v>453</v>
      </c>
      <c r="S61" s="561" t="e">
        <f>IF(VLOOKUP($X61,'Tabulka 2A'!$B$8:$G$52,'Tabulka 2A'!M$1,0)="","",VLOOKUP($X61,'Tabulka 2A'!$B$8:$G$52,'Tabulka 2A'!M$1,0))</f>
        <v>#N/A</v>
      </c>
      <c r="T61" s="561" t="e">
        <f>IF(VLOOKUP($X61,'Tabulka 2A'!$B$8:$G$52,'Tabulka 2A'!N$1,0)="","",VLOOKUP($X61,'Tabulka 2A'!$B$8:$G$52,'Tabulka 2A'!N$1,0))</f>
        <v>#N/A</v>
      </c>
      <c r="U61" s="561" t="e">
        <f>IF(VLOOKUP($X61,'Tabulka 2A'!$B$8:$G$52,'Tabulka 2A'!O$1,0)="","",VLOOKUP($X61,'Tabulka 2A'!$B$8:$G$52,'Tabulka 2A'!O$1,0))</f>
        <v>#N/A</v>
      </c>
      <c r="V61" s="561" t="e">
        <f>IF(VLOOKUP($X61,'Tabulka 2A'!$B$8:$G$52,'Tabulka 2A'!P$1,0)="","",VLOOKUP($X61,'Tabulka 2A'!$B$8:$G$52,'Tabulka 2A'!P$1,0))</f>
        <v>#N/A</v>
      </c>
      <c r="W61" s="561" t="e">
        <f>IF(VLOOKUP($X61,'Tabulka 2A'!$B$8:$G$52,'Tabulka 2A'!Q$1,0)="","",VLOOKUP($X61,'Tabulka 2A'!$B$8:$G$52,'Tabulka 2A'!Q$1,0))</f>
        <v>#N/A</v>
      </c>
      <c r="X61" s="562" t="str">
        <f t="shared" si="0"/>
        <v>A.N.@@._Z.S1311._Z._Z.B.ORNF._Z.T.S.V._T._T.XDC.N.EDP2</v>
      </c>
      <c r="Y61" s="562"/>
      <c r="Z61" s="562"/>
      <c r="AA61" s="564" t="str">
        <f>IFERROR(+IF(X61=VLOOKUP(X61,'Tabulka 2A'!$B$8:$B$52,1,0),"OK","check!!!!"),"check!!!!")</f>
        <v>check!!!!</v>
      </c>
      <c r="AB61" s="562" t="str">
        <f>IF('Tabulka 2A'!B22=X61,"ok","check!!!!")</f>
        <v>check!!!!</v>
      </c>
      <c r="AC61" s="565"/>
      <c r="AD61" s="566"/>
      <c r="AE61" s="566"/>
      <c r="AF61" s="566"/>
      <c r="AG61" s="566"/>
      <c r="AH61" s="566"/>
      <c r="AI61" s="566"/>
      <c r="AJ61" s="566"/>
      <c r="AK61" s="566"/>
      <c r="AL61" s="566"/>
      <c r="AM61" s="566"/>
      <c r="AN61" s="566"/>
      <c r="AO61" s="566"/>
    </row>
    <row r="62" spans="1:41">
      <c r="A62" s="562" t="s">
        <v>422</v>
      </c>
      <c r="B62" s="562" t="s">
        <v>423</v>
      </c>
      <c r="C62" s="562" t="s">
        <v>424</v>
      </c>
      <c r="D62" s="562" t="s">
        <v>425</v>
      </c>
      <c r="E62" s="562" t="s">
        <v>434</v>
      </c>
      <c r="F62" s="562" t="s">
        <v>425</v>
      </c>
      <c r="G62" s="562" t="s">
        <v>425</v>
      </c>
      <c r="H62" s="562" t="s">
        <v>427</v>
      </c>
      <c r="I62" s="562" t="s">
        <v>462</v>
      </c>
      <c r="J62" s="562" t="s">
        <v>425</v>
      </c>
      <c r="K62" s="562" t="s">
        <v>442</v>
      </c>
      <c r="L62" s="562" t="s">
        <v>429</v>
      </c>
      <c r="M62" s="562" t="s">
        <v>430</v>
      </c>
      <c r="N62" s="562" t="s">
        <v>431</v>
      </c>
      <c r="O62" s="562" t="s">
        <v>460</v>
      </c>
      <c r="P62" s="562" t="s">
        <v>432</v>
      </c>
      <c r="Q62" s="562" t="s">
        <v>423</v>
      </c>
      <c r="R62" s="562" t="s">
        <v>453</v>
      </c>
      <c r="S62" s="561" t="e">
        <f>IF(VLOOKUP($X62,'Tabulka 2A'!$B$8:$G$52,'Tabulka 2A'!M$1,0)="","",VLOOKUP($X62,'Tabulka 2A'!$B$8:$G$52,'Tabulka 2A'!M$1,0))</f>
        <v>#N/A</v>
      </c>
      <c r="T62" s="561" t="e">
        <f>IF(VLOOKUP($X62,'Tabulka 2A'!$B$8:$G$52,'Tabulka 2A'!N$1,0)="","",VLOOKUP($X62,'Tabulka 2A'!$B$8:$G$52,'Tabulka 2A'!N$1,0))</f>
        <v>#N/A</v>
      </c>
      <c r="U62" s="561" t="e">
        <f>IF(VLOOKUP($X62,'Tabulka 2A'!$B$8:$G$52,'Tabulka 2A'!O$1,0)="","",VLOOKUP($X62,'Tabulka 2A'!$B$8:$G$52,'Tabulka 2A'!O$1,0))</f>
        <v>#N/A</v>
      </c>
      <c r="V62" s="561" t="e">
        <f>IF(VLOOKUP($X62,'Tabulka 2A'!$B$8:$G$52,'Tabulka 2A'!P$1,0)="","",VLOOKUP($X62,'Tabulka 2A'!$B$8:$G$52,'Tabulka 2A'!P$1,0))</f>
        <v>#N/A</v>
      </c>
      <c r="W62" s="561" t="e">
        <f>IF(VLOOKUP($X62,'Tabulka 2A'!$B$8:$G$52,'Tabulka 2A'!Q$1,0)="","",VLOOKUP($X62,'Tabulka 2A'!$B$8:$G$52,'Tabulka 2A'!Q$1,0))</f>
        <v>#N/A</v>
      </c>
      <c r="X62" s="562" t="str">
        <f t="shared" si="0"/>
        <v>A.N.@@._Z.S1311._Z._Z.B.ORNF._Z.T.S.V._T.C01.XDC.N.EDP2</v>
      </c>
      <c r="Y62" s="562"/>
      <c r="Z62" s="562"/>
      <c r="AA62" s="564" t="str">
        <f>IFERROR(+IF(X62=VLOOKUP(X62,'Tabulka 2A'!$B$8:$B$52,1,0),"OK","check!!!!"),"check!!!!")</f>
        <v>check!!!!</v>
      </c>
      <c r="AB62" s="562" t="str">
        <f>IF('Tabulka 2A'!B23=X62,"ok","check!!!!")</f>
        <v>check!!!!</v>
      </c>
      <c r="AC62" s="565"/>
      <c r="AD62" s="566"/>
      <c r="AE62" s="566"/>
      <c r="AF62" s="566"/>
      <c r="AG62" s="566"/>
      <c r="AH62" s="566"/>
      <c r="AI62" s="566"/>
      <c r="AJ62" s="566"/>
      <c r="AK62" s="566"/>
      <c r="AL62" s="566"/>
      <c r="AM62" s="566"/>
      <c r="AN62" s="566"/>
      <c r="AO62" s="566"/>
    </row>
    <row r="63" spans="1:41">
      <c r="A63" s="562" t="s">
        <v>422</v>
      </c>
      <c r="B63" s="562" t="s">
        <v>423</v>
      </c>
      <c r="C63" s="562" t="s">
        <v>424</v>
      </c>
      <c r="D63" s="562" t="s">
        <v>425</v>
      </c>
      <c r="E63" s="562" t="s">
        <v>434</v>
      </c>
      <c r="F63" s="562" t="s">
        <v>425</v>
      </c>
      <c r="G63" s="562" t="s">
        <v>425</v>
      </c>
      <c r="H63" s="562" t="s">
        <v>427</v>
      </c>
      <c r="I63" s="562" t="s">
        <v>462</v>
      </c>
      <c r="J63" s="562" t="s">
        <v>425</v>
      </c>
      <c r="K63" s="562" t="s">
        <v>442</v>
      </c>
      <c r="L63" s="562" t="s">
        <v>429</v>
      </c>
      <c r="M63" s="562" t="s">
        <v>430</v>
      </c>
      <c r="N63" s="562" t="s">
        <v>431</v>
      </c>
      <c r="O63" s="562" t="s">
        <v>461</v>
      </c>
      <c r="P63" s="562" t="s">
        <v>432</v>
      </c>
      <c r="Q63" s="562" t="s">
        <v>423</v>
      </c>
      <c r="R63" s="562" t="s">
        <v>453</v>
      </c>
      <c r="S63" s="561" t="e">
        <f>IF(VLOOKUP($X63,'Tabulka 2A'!$B$8:$G$52,'Tabulka 2A'!M$1,0)="","",VLOOKUP($X63,'Tabulka 2A'!$B$8:$G$52,'Tabulka 2A'!M$1,0))</f>
        <v>#N/A</v>
      </c>
      <c r="T63" s="561" t="e">
        <f>IF(VLOOKUP($X63,'Tabulka 2A'!$B$8:$G$52,'Tabulka 2A'!N$1,0)="","",VLOOKUP($X63,'Tabulka 2A'!$B$8:$G$52,'Tabulka 2A'!N$1,0))</f>
        <v>#N/A</v>
      </c>
      <c r="U63" s="561" t="e">
        <f>IF(VLOOKUP($X63,'Tabulka 2A'!$B$8:$G$52,'Tabulka 2A'!O$1,0)="","",VLOOKUP($X63,'Tabulka 2A'!$B$8:$G$52,'Tabulka 2A'!O$1,0))</f>
        <v>#N/A</v>
      </c>
      <c r="V63" s="561" t="e">
        <f>IF(VLOOKUP($X63,'Tabulka 2A'!$B$8:$G$52,'Tabulka 2A'!P$1,0)="","",VLOOKUP($X63,'Tabulka 2A'!$B$8:$G$52,'Tabulka 2A'!P$1,0))</f>
        <v>#N/A</v>
      </c>
      <c r="W63" s="561" t="e">
        <f>IF(VLOOKUP($X63,'Tabulka 2A'!$B$8:$G$52,'Tabulka 2A'!Q$1,0)="","",VLOOKUP($X63,'Tabulka 2A'!$B$8:$G$52,'Tabulka 2A'!Q$1,0))</f>
        <v>#N/A</v>
      </c>
      <c r="X63" s="562" t="str">
        <f t="shared" si="0"/>
        <v>A.N.@@._Z.S1311._Z._Z.B.ORNF._Z.T.S.V._T.C02.XDC.N.EDP2</v>
      </c>
      <c r="Y63" s="562"/>
      <c r="Z63" s="562"/>
      <c r="AA63" s="564" t="str">
        <f>IFERROR(+IF(X63=VLOOKUP(X63,'Tabulka 2A'!$B$8:$B$52,1,0),"OK","check!!!!"),"check!!!!")</f>
        <v>check!!!!</v>
      </c>
      <c r="AB63" s="562" t="e">
        <f>IF('Tabulka 2A'!#REF!=X63,"ok","check!!!!")</f>
        <v>#REF!</v>
      </c>
      <c r="AC63" s="565"/>
      <c r="AD63" s="566"/>
      <c r="AE63" s="566"/>
      <c r="AF63" s="566"/>
      <c r="AG63" s="566"/>
      <c r="AH63" s="566"/>
      <c r="AI63" s="566"/>
      <c r="AJ63" s="566"/>
      <c r="AK63" s="566"/>
      <c r="AL63" s="566"/>
      <c r="AM63" s="566"/>
      <c r="AN63" s="566"/>
      <c r="AO63" s="566"/>
    </row>
    <row r="64" spans="1:41">
      <c r="A64" s="562" t="s">
        <v>422</v>
      </c>
      <c r="B64" s="562" t="s">
        <v>423</v>
      </c>
      <c r="C64" s="562" t="s">
        <v>424</v>
      </c>
      <c r="D64" s="562" t="s">
        <v>425</v>
      </c>
      <c r="E64" s="562" t="s">
        <v>434</v>
      </c>
      <c r="F64" s="562" t="s">
        <v>425</v>
      </c>
      <c r="G64" s="562" t="s">
        <v>425</v>
      </c>
      <c r="H64" s="562" t="s">
        <v>427</v>
      </c>
      <c r="I64" s="562" t="s">
        <v>463</v>
      </c>
      <c r="J64" s="562" t="s">
        <v>425</v>
      </c>
      <c r="K64" s="562" t="s">
        <v>442</v>
      </c>
      <c r="L64" s="562" t="s">
        <v>429</v>
      </c>
      <c r="M64" s="562" t="s">
        <v>430</v>
      </c>
      <c r="N64" s="562" t="s">
        <v>431</v>
      </c>
      <c r="O64" s="562" t="s">
        <v>431</v>
      </c>
      <c r="P64" s="562" t="s">
        <v>432</v>
      </c>
      <c r="Q64" s="562" t="s">
        <v>423</v>
      </c>
      <c r="R64" s="562" t="s">
        <v>453</v>
      </c>
      <c r="S64" s="561" t="e">
        <f>IF(VLOOKUP($X64,'Tabulka 2A'!$B$8:$G$52,'Tabulka 2A'!M$1,0)="","",VLOOKUP($X64,'Tabulka 2A'!$B$8:$G$52,'Tabulka 2A'!M$1,0))</f>
        <v>#N/A</v>
      </c>
      <c r="T64" s="561" t="e">
        <f>IF(VLOOKUP($X64,'Tabulka 2A'!$B$8:$G$52,'Tabulka 2A'!N$1,0)="","",VLOOKUP($X64,'Tabulka 2A'!$B$8:$G$52,'Tabulka 2A'!N$1,0))</f>
        <v>#N/A</v>
      </c>
      <c r="U64" s="561" t="e">
        <f>IF(VLOOKUP($X64,'Tabulka 2A'!$B$8:$G$52,'Tabulka 2A'!O$1,0)="","",VLOOKUP($X64,'Tabulka 2A'!$B$8:$G$52,'Tabulka 2A'!O$1,0))</f>
        <v>#N/A</v>
      </c>
      <c r="V64" s="561" t="e">
        <f>IF(VLOOKUP($X64,'Tabulka 2A'!$B$8:$G$52,'Tabulka 2A'!P$1,0)="","",VLOOKUP($X64,'Tabulka 2A'!$B$8:$G$52,'Tabulka 2A'!P$1,0))</f>
        <v>#N/A</v>
      </c>
      <c r="W64" s="561" t="e">
        <f>IF(VLOOKUP($X64,'Tabulka 2A'!$B$8:$G$52,'Tabulka 2A'!Q$1,0)="","",VLOOKUP($X64,'Tabulka 2A'!$B$8:$G$52,'Tabulka 2A'!Q$1,0))</f>
        <v>#N/A</v>
      </c>
      <c r="X64" s="562" t="str">
        <f t="shared" si="0"/>
        <v>A.N.@@._Z.S1311._Z._Z.B.ORD41A._Z.T.S.V._T._T.XDC.N.EDP2</v>
      </c>
      <c r="Y64" s="562"/>
      <c r="Z64" s="562"/>
      <c r="AA64" s="564" t="str">
        <f>IFERROR(+IF(X64=VLOOKUP(X64,'Tabulka 2A'!$B$8:$B$52,1,0),"OK","check!!!!"),"check!!!!")</f>
        <v>check!!!!</v>
      </c>
      <c r="AB64" s="562" t="str">
        <f>IF('Tabulka 2A'!B31=X64,"ok","check!!!!")</f>
        <v>check!!!!</v>
      </c>
      <c r="AC64" s="565"/>
      <c r="AD64" s="566"/>
      <c r="AE64" s="566"/>
      <c r="AF64" s="566"/>
      <c r="AG64" s="566"/>
      <c r="AH64" s="566"/>
      <c r="AI64" s="566"/>
      <c r="AJ64" s="566"/>
      <c r="AK64" s="566"/>
      <c r="AL64" s="566"/>
      <c r="AM64" s="566"/>
      <c r="AN64" s="566"/>
      <c r="AO64" s="566"/>
    </row>
    <row r="65" spans="1:41">
      <c r="A65" s="562" t="s">
        <v>422</v>
      </c>
      <c r="B65" s="562" t="s">
        <v>423</v>
      </c>
      <c r="C65" s="562" t="s">
        <v>424</v>
      </c>
      <c r="D65" s="562" t="s">
        <v>425</v>
      </c>
      <c r="E65" s="562" t="s">
        <v>434</v>
      </c>
      <c r="F65" s="562" t="s">
        <v>425</v>
      </c>
      <c r="G65" s="562" t="s">
        <v>425</v>
      </c>
      <c r="H65" s="562" t="s">
        <v>422</v>
      </c>
      <c r="I65" s="562" t="s">
        <v>443</v>
      </c>
      <c r="J65" s="562" t="s">
        <v>464</v>
      </c>
      <c r="K65" s="562" t="s">
        <v>442</v>
      </c>
      <c r="L65" s="562" t="s">
        <v>429</v>
      </c>
      <c r="M65" s="562" t="s">
        <v>430</v>
      </c>
      <c r="N65" s="562" t="s">
        <v>431</v>
      </c>
      <c r="O65" s="562" t="s">
        <v>431</v>
      </c>
      <c r="P65" s="562" t="s">
        <v>432</v>
      </c>
      <c r="Q65" s="562" t="s">
        <v>423</v>
      </c>
      <c r="R65" s="562" t="s">
        <v>453</v>
      </c>
      <c r="S65" s="561" t="e">
        <f>IF(VLOOKUP($X65,'Tabulka 2A'!$B$8:$G$52,'Tabulka 2A'!M$1,0)="","",VLOOKUP($X65,'Tabulka 2A'!$B$8:$G$52,'Tabulka 2A'!M$1,0))</f>
        <v>#N/A</v>
      </c>
      <c r="T65" s="561" t="e">
        <f>IF(VLOOKUP($X65,'Tabulka 2A'!$B$8:$G$52,'Tabulka 2A'!N$1,0)="","",VLOOKUP($X65,'Tabulka 2A'!$B$8:$G$52,'Tabulka 2A'!N$1,0))</f>
        <v>#N/A</v>
      </c>
      <c r="U65" s="561" t="e">
        <f>IF(VLOOKUP($X65,'Tabulka 2A'!$B$8:$G$52,'Tabulka 2A'!O$1,0)="","",VLOOKUP($X65,'Tabulka 2A'!$B$8:$G$52,'Tabulka 2A'!O$1,0))</f>
        <v>#N/A</v>
      </c>
      <c r="V65" s="561" t="e">
        <f>IF(VLOOKUP($X65,'Tabulka 2A'!$B$8:$G$52,'Tabulka 2A'!P$1,0)="","",VLOOKUP($X65,'Tabulka 2A'!$B$8:$G$52,'Tabulka 2A'!P$1,0))</f>
        <v>#N/A</v>
      </c>
      <c r="W65" s="561" t="e">
        <f>IF(VLOOKUP($X65,'Tabulka 2A'!$B$8:$G$52,'Tabulka 2A'!Q$1,0)="","",VLOOKUP($X65,'Tabulka 2A'!$B$8:$G$52,'Tabulka 2A'!Q$1,0))</f>
        <v>#N/A</v>
      </c>
      <c r="X65" s="562" t="str">
        <f t="shared" si="0"/>
        <v>A.N.@@._Z.S1311._Z._Z.A.F.F8.T.S.V._T._T.XDC.N.EDP2</v>
      </c>
      <c r="Y65" s="562"/>
      <c r="Z65" s="562"/>
      <c r="AA65" s="564" t="str">
        <f>IFERROR(+IF(X65=VLOOKUP(X65,'Tabulka 2A'!$B$8:$B$52,1,0),"OK","check!!!!"),"check!!!!")</f>
        <v>check!!!!</v>
      </c>
      <c r="AB65" s="562" t="str">
        <f>IF('Tabulka 2A'!B33=X65,"ok","check!!!!")</f>
        <v>check!!!!</v>
      </c>
      <c r="AC65" s="565"/>
      <c r="AD65" s="566"/>
      <c r="AE65" s="566"/>
      <c r="AF65" s="566"/>
      <c r="AG65" s="566"/>
      <c r="AH65" s="566"/>
      <c r="AI65" s="566"/>
      <c r="AJ65" s="566"/>
      <c r="AK65" s="566"/>
      <c r="AL65" s="566"/>
      <c r="AM65" s="566"/>
      <c r="AN65" s="566"/>
      <c r="AO65" s="566"/>
    </row>
    <row r="66" spans="1:41">
      <c r="A66" s="562" t="s">
        <v>422</v>
      </c>
      <c r="B66" s="562" t="s">
        <v>423</v>
      </c>
      <c r="C66" s="562" t="s">
        <v>424</v>
      </c>
      <c r="D66" s="562" t="s">
        <v>425</v>
      </c>
      <c r="E66" s="562" t="s">
        <v>434</v>
      </c>
      <c r="F66" s="562" t="s">
        <v>425</v>
      </c>
      <c r="G66" s="562" t="s">
        <v>425</v>
      </c>
      <c r="H66" s="562" t="s">
        <v>422</v>
      </c>
      <c r="I66" s="562" t="s">
        <v>443</v>
      </c>
      <c r="J66" s="562" t="s">
        <v>464</v>
      </c>
      <c r="K66" s="562" t="s">
        <v>442</v>
      </c>
      <c r="L66" s="562" t="s">
        <v>429</v>
      </c>
      <c r="M66" s="562" t="s">
        <v>430</v>
      </c>
      <c r="N66" s="562" t="s">
        <v>431</v>
      </c>
      <c r="O66" s="562" t="s">
        <v>460</v>
      </c>
      <c r="P66" s="562" t="s">
        <v>432</v>
      </c>
      <c r="Q66" s="562" t="s">
        <v>423</v>
      </c>
      <c r="R66" s="562" t="s">
        <v>453</v>
      </c>
      <c r="S66" s="561" t="e">
        <f>IF(VLOOKUP($X66,'Tabulka 2A'!$B$8:$G$52,'Tabulka 2A'!M$1,0)="","",VLOOKUP($X66,'Tabulka 2A'!$B$8:$G$52,'Tabulka 2A'!M$1,0))</f>
        <v>#N/A</v>
      </c>
      <c r="T66" s="561" t="e">
        <f>IF(VLOOKUP($X66,'Tabulka 2A'!$B$8:$G$52,'Tabulka 2A'!N$1,0)="","",VLOOKUP($X66,'Tabulka 2A'!$B$8:$G$52,'Tabulka 2A'!N$1,0))</f>
        <v>#N/A</v>
      </c>
      <c r="U66" s="561" t="e">
        <f>IF(VLOOKUP($X66,'Tabulka 2A'!$B$8:$G$52,'Tabulka 2A'!O$1,0)="","",VLOOKUP($X66,'Tabulka 2A'!$B$8:$G$52,'Tabulka 2A'!O$1,0))</f>
        <v>#N/A</v>
      </c>
      <c r="V66" s="561" t="e">
        <f>IF(VLOOKUP($X66,'Tabulka 2A'!$B$8:$G$52,'Tabulka 2A'!P$1,0)="","",VLOOKUP($X66,'Tabulka 2A'!$B$8:$G$52,'Tabulka 2A'!P$1,0))</f>
        <v>#N/A</v>
      </c>
      <c r="W66" s="561" t="e">
        <f>IF(VLOOKUP($X66,'Tabulka 2A'!$B$8:$G$52,'Tabulka 2A'!Q$1,0)="","",VLOOKUP($X66,'Tabulka 2A'!$B$8:$G$52,'Tabulka 2A'!Q$1,0))</f>
        <v>#N/A</v>
      </c>
      <c r="X66" s="562" t="str">
        <f t="shared" si="0"/>
        <v>A.N.@@._Z.S1311._Z._Z.A.F.F8.T.S.V._T.C01.XDC.N.EDP2</v>
      </c>
      <c r="Y66" s="562"/>
      <c r="Z66" s="562"/>
      <c r="AA66" s="564" t="str">
        <f>IFERROR(+IF(X66=VLOOKUP(X66,'Tabulka 2A'!$B$8:$B$52,1,0),"OK","check!!!!"),"check!!!!")</f>
        <v>check!!!!</v>
      </c>
      <c r="AB66" s="562" t="str">
        <f>IF('Tabulka 2A'!B34=X66,"ok","check!!!!")</f>
        <v>check!!!!</v>
      </c>
      <c r="AC66" s="565"/>
      <c r="AD66" s="566"/>
      <c r="AE66" s="566"/>
      <c r="AF66" s="566"/>
      <c r="AG66" s="566"/>
      <c r="AH66" s="566"/>
      <c r="AI66" s="566"/>
      <c r="AJ66" s="566"/>
      <c r="AK66" s="566"/>
      <c r="AL66" s="566"/>
      <c r="AM66" s="566"/>
      <c r="AN66" s="566"/>
      <c r="AO66" s="566"/>
    </row>
    <row r="67" spans="1:41">
      <c r="A67" s="562" t="s">
        <v>422</v>
      </c>
      <c r="B67" s="562" t="s">
        <v>423</v>
      </c>
      <c r="C67" s="562" t="s">
        <v>424</v>
      </c>
      <c r="D67" s="562" t="s">
        <v>425</v>
      </c>
      <c r="E67" s="562" t="s">
        <v>434</v>
      </c>
      <c r="F67" s="562" t="s">
        <v>425</v>
      </c>
      <c r="G67" s="562" t="s">
        <v>425</v>
      </c>
      <c r="H67" s="562" t="s">
        <v>422</v>
      </c>
      <c r="I67" s="562" t="s">
        <v>443</v>
      </c>
      <c r="J67" s="562" t="s">
        <v>464</v>
      </c>
      <c r="K67" s="562" t="s">
        <v>442</v>
      </c>
      <c r="L67" s="562" t="s">
        <v>429</v>
      </c>
      <c r="M67" s="562" t="s">
        <v>430</v>
      </c>
      <c r="N67" s="562" t="s">
        <v>431</v>
      </c>
      <c r="O67" s="562" t="s">
        <v>461</v>
      </c>
      <c r="P67" s="562" t="s">
        <v>432</v>
      </c>
      <c r="Q67" s="562" t="s">
        <v>423</v>
      </c>
      <c r="R67" s="562" t="s">
        <v>453</v>
      </c>
      <c r="S67" s="561" t="e">
        <f>IF(VLOOKUP($X67,'Tabulka 2A'!$B$8:$G$52,'Tabulka 2A'!M$1,0)="","",VLOOKUP($X67,'Tabulka 2A'!$B$8:$G$52,'Tabulka 2A'!M$1,0))</f>
        <v>#N/A</v>
      </c>
      <c r="T67" s="561" t="e">
        <f>IF(VLOOKUP($X67,'Tabulka 2A'!$B$8:$G$52,'Tabulka 2A'!N$1,0)="","",VLOOKUP($X67,'Tabulka 2A'!$B$8:$G$52,'Tabulka 2A'!N$1,0))</f>
        <v>#N/A</v>
      </c>
      <c r="U67" s="561" t="e">
        <f>IF(VLOOKUP($X67,'Tabulka 2A'!$B$8:$G$52,'Tabulka 2A'!O$1,0)="","",VLOOKUP($X67,'Tabulka 2A'!$B$8:$G$52,'Tabulka 2A'!O$1,0))</f>
        <v>#N/A</v>
      </c>
      <c r="V67" s="561" t="e">
        <f>IF(VLOOKUP($X67,'Tabulka 2A'!$B$8:$G$52,'Tabulka 2A'!P$1,0)="","",VLOOKUP($X67,'Tabulka 2A'!$B$8:$G$52,'Tabulka 2A'!P$1,0))</f>
        <v>#N/A</v>
      </c>
      <c r="W67" s="561" t="e">
        <f>IF(VLOOKUP($X67,'Tabulka 2A'!$B$8:$G$52,'Tabulka 2A'!Q$1,0)="","",VLOOKUP($X67,'Tabulka 2A'!$B$8:$G$52,'Tabulka 2A'!Q$1,0))</f>
        <v>#N/A</v>
      </c>
      <c r="X67" s="562" t="str">
        <f t="shared" si="0"/>
        <v>A.N.@@._Z.S1311._Z._Z.A.F.F8.T.S.V._T.C02.XDC.N.EDP2</v>
      </c>
      <c r="Y67" s="562"/>
      <c r="Z67" s="562"/>
      <c r="AA67" s="564" t="str">
        <f>IFERROR(+IF(X67=VLOOKUP(X67,'Tabulka 2A'!$B$8:$B$52,1,0),"OK","check!!!!"),"check!!!!")</f>
        <v>check!!!!</v>
      </c>
      <c r="AB67" s="562" t="str">
        <f>IF('Tabulka 2A'!B35=X67,"ok","check!!!!")</f>
        <v>check!!!!</v>
      </c>
      <c r="AC67" s="565"/>
      <c r="AD67" s="566"/>
      <c r="AE67" s="566"/>
      <c r="AF67" s="566"/>
      <c r="AG67" s="566"/>
      <c r="AH67" s="566"/>
      <c r="AI67" s="566"/>
      <c r="AJ67" s="566"/>
      <c r="AK67" s="566"/>
      <c r="AL67" s="566"/>
      <c r="AM67" s="566"/>
      <c r="AN67" s="566"/>
      <c r="AO67" s="566"/>
    </row>
    <row r="68" spans="1:41">
      <c r="A68" s="562" t="s">
        <v>422</v>
      </c>
      <c r="B68" s="562" t="s">
        <v>423</v>
      </c>
      <c r="C68" s="562" t="s">
        <v>424</v>
      </c>
      <c r="D68" s="562" t="s">
        <v>425</v>
      </c>
      <c r="E68" s="562" t="s">
        <v>434</v>
      </c>
      <c r="F68" s="562" t="s">
        <v>425</v>
      </c>
      <c r="G68" s="562" t="s">
        <v>425</v>
      </c>
      <c r="H68" s="562" t="s">
        <v>439</v>
      </c>
      <c r="I68" s="562" t="s">
        <v>443</v>
      </c>
      <c r="J68" s="562" t="s">
        <v>464</v>
      </c>
      <c r="K68" s="562" t="s">
        <v>442</v>
      </c>
      <c r="L68" s="562" t="s">
        <v>429</v>
      </c>
      <c r="M68" s="562" t="s">
        <v>430</v>
      </c>
      <c r="N68" s="562" t="s">
        <v>431</v>
      </c>
      <c r="O68" s="562" t="s">
        <v>431</v>
      </c>
      <c r="P68" s="562" t="s">
        <v>432</v>
      </c>
      <c r="Q68" s="562" t="s">
        <v>423</v>
      </c>
      <c r="R68" s="562" t="s">
        <v>453</v>
      </c>
      <c r="S68" s="561" t="e">
        <f>IF(VLOOKUP($X68,'Tabulka 2A'!$B$8:$G$52,'Tabulka 2A'!M$1,0)="","",VLOOKUP($X68,'Tabulka 2A'!$B$8:$G$52,'Tabulka 2A'!M$1,0))</f>
        <v>#N/A</v>
      </c>
      <c r="T68" s="561" t="e">
        <f>IF(VLOOKUP($X68,'Tabulka 2A'!$B$8:$G$52,'Tabulka 2A'!N$1,0)="","",VLOOKUP($X68,'Tabulka 2A'!$B$8:$G$52,'Tabulka 2A'!N$1,0))</f>
        <v>#N/A</v>
      </c>
      <c r="U68" s="561" t="e">
        <f>IF(VLOOKUP($X68,'Tabulka 2A'!$B$8:$G$52,'Tabulka 2A'!O$1,0)="","",VLOOKUP($X68,'Tabulka 2A'!$B$8:$G$52,'Tabulka 2A'!O$1,0))</f>
        <v>#N/A</v>
      </c>
      <c r="V68" s="561" t="e">
        <f>IF(VLOOKUP($X68,'Tabulka 2A'!$B$8:$G$52,'Tabulka 2A'!P$1,0)="","",VLOOKUP($X68,'Tabulka 2A'!$B$8:$G$52,'Tabulka 2A'!P$1,0))</f>
        <v>#N/A</v>
      </c>
      <c r="W68" s="561" t="e">
        <f>IF(VLOOKUP($X68,'Tabulka 2A'!$B$8:$G$52,'Tabulka 2A'!Q$1,0)="","",VLOOKUP($X68,'Tabulka 2A'!$B$8:$G$52,'Tabulka 2A'!Q$1,0))</f>
        <v>#N/A</v>
      </c>
      <c r="X68" s="562" t="str">
        <f t="shared" si="0"/>
        <v>A.N.@@._Z.S1311._Z._Z.L.F.F8.T.S.V._T._T.XDC.N.EDP2</v>
      </c>
      <c r="Y68" s="562"/>
      <c r="Z68" s="562"/>
      <c r="AA68" s="564" t="str">
        <f>IFERROR(+IF(X68=VLOOKUP(X68,'Tabulka 2A'!$B$8:$B$52,1,0),"OK","check!!!!"),"check!!!!")</f>
        <v>check!!!!</v>
      </c>
      <c r="AB68" s="562" t="str">
        <f>IF('Tabulka 2A'!B36=X68,"ok","check!!!!")</f>
        <v>check!!!!</v>
      </c>
      <c r="AC68" s="565"/>
      <c r="AD68" s="566"/>
      <c r="AE68" s="566"/>
      <c r="AF68" s="566"/>
      <c r="AG68" s="566"/>
      <c r="AH68" s="566"/>
      <c r="AI68" s="566"/>
      <c r="AJ68" s="566"/>
      <c r="AK68" s="566"/>
      <c r="AL68" s="566"/>
      <c r="AM68" s="566"/>
      <c r="AN68" s="566"/>
      <c r="AO68" s="566"/>
    </row>
    <row r="69" spans="1:41">
      <c r="A69" s="562" t="s">
        <v>422</v>
      </c>
      <c r="B69" s="562" t="s">
        <v>423</v>
      </c>
      <c r="C69" s="562" t="s">
        <v>424</v>
      </c>
      <c r="D69" s="562" t="s">
        <v>425</v>
      </c>
      <c r="E69" s="562" t="s">
        <v>434</v>
      </c>
      <c r="F69" s="562" t="s">
        <v>425</v>
      </c>
      <c r="G69" s="562" t="s">
        <v>425</v>
      </c>
      <c r="H69" s="562" t="s">
        <v>439</v>
      </c>
      <c r="I69" s="562" t="s">
        <v>443</v>
      </c>
      <c r="J69" s="562" t="s">
        <v>464</v>
      </c>
      <c r="K69" s="562" t="s">
        <v>442</v>
      </c>
      <c r="L69" s="562" t="s">
        <v>429</v>
      </c>
      <c r="M69" s="562" t="s">
        <v>430</v>
      </c>
      <c r="N69" s="562" t="s">
        <v>431</v>
      </c>
      <c r="O69" s="562" t="s">
        <v>460</v>
      </c>
      <c r="P69" s="562" t="s">
        <v>432</v>
      </c>
      <c r="Q69" s="562" t="s">
        <v>423</v>
      </c>
      <c r="R69" s="562" t="s">
        <v>453</v>
      </c>
      <c r="S69" s="561" t="e">
        <f>IF(VLOOKUP($X69,'Tabulka 2A'!$B$8:$G$52,'Tabulka 2A'!M$1,0)="","",VLOOKUP($X69,'Tabulka 2A'!$B$8:$G$52,'Tabulka 2A'!M$1,0))</f>
        <v>#N/A</v>
      </c>
      <c r="T69" s="561" t="e">
        <f>IF(VLOOKUP($X69,'Tabulka 2A'!$B$8:$G$52,'Tabulka 2A'!N$1,0)="","",VLOOKUP($X69,'Tabulka 2A'!$B$8:$G$52,'Tabulka 2A'!N$1,0))</f>
        <v>#N/A</v>
      </c>
      <c r="U69" s="561" t="e">
        <f>IF(VLOOKUP($X69,'Tabulka 2A'!$B$8:$G$52,'Tabulka 2A'!O$1,0)="","",VLOOKUP($X69,'Tabulka 2A'!$B$8:$G$52,'Tabulka 2A'!O$1,0))</f>
        <v>#N/A</v>
      </c>
      <c r="V69" s="561" t="e">
        <f>IF(VLOOKUP($X69,'Tabulka 2A'!$B$8:$G$52,'Tabulka 2A'!P$1,0)="","",VLOOKUP($X69,'Tabulka 2A'!$B$8:$G$52,'Tabulka 2A'!P$1,0))</f>
        <v>#N/A</v>
      </c>
      <c r="W69" s="561" t="e">
        <f>IF(VLOOKUP($X69,'Tabulka 2A'!$B$8:$G$52,'Tabulka 2A'!Q$1,0)="","",VLOOKUP($X69,'Tabulka 2A'!$B$8:$G$52,'Tabulka 2A'!Q$1,0))</f>
        <v>#N/A</v>
      </c>
      <c r="X69" s="562" t="str">
        <f t="shared" si="0"/>
        <v>A.N.@@._Z.S1311._Z._Z.L.F.F8.T.S.V._T.C01.XDC.N.EDP2</v>
      </c>
      <c r="Y69" s="562"/>
      <c r="Z69" s="562"/>
      <c r="AA69" s="564" t="str">
        <f>IFERROR(+IF(X69=VLOOKUP(X69,'Tabulka 2A'!$B$8:$B$52,1,0),"OK","check!!!!"),"check!!!!")</f>
        <v>check!!!!</v>
      </c>
      <c r="AB69" s="562" t="str">
        <f>IF('Tabulka 2A'!B37=X69,"ok","check!!!!")</f>
        <v>check!!!!</v>
      </c>
      <c r="AC69" s="565"/>
      <c r="AD69" s="566"/>
      <c r="AE69" s="566"/>
      <c r="AF69" s="566"/>
      <c r="AG69" s="566"/>
      <c r="AH69" s="566"/>
      <c r="AI69" s="566"/>
      <c r="AJ69" s="566"/>
      <c r="AK69" s="566"/>
      <c r="AL69" s="566"/>
      <c r="AM69" s="566"/>
      <c r="AN69" s="566"/>
      <c r="AO69" s="566"/>
    </row>
    <row r="70" spans="1:41">
      <c r="A70" s="562" t="s">
        <v>422</v>
      </c>
      <c r="B70" s="562" t="s">
        <v>423</v>
      </c>
      <c r="C70" s="562" t="s">
        <v>424</v>
      </c>
      <c r="D70" s="562" t="s">
        <v>425</v>
      </c>
      <c r="E70" s="562" t="s">
        <v>434</v>
      </c>
      <c r="F70" s="562" t="s">
        <v>425</v>
      </c>
      <c r="G70" s="562" t="s">
        <v>425</v>
      </c>
      <c r="H70" s="562" t="s">
        <v>439</v>
      </c>
      <c r="I70" s="562" t="s">
        <v>443</v>
      </c>
      <c r="J70" s="562" t="s">
        <v>464</v>
      </c>
      <c r="K70" s="562" t="s">
        <v>442</v>
      </c>
      <c r="L70" s="562" t="s">
        <v>429</v>
      </c>
      <c r="M70" s="562" t="s">
        <v>430</v>
      </c>
      <c r="N70" s="562" t="s">
        <v>431</v>
      </c>
      <c r="O70" s="562" t="s">
        <v>461</v>
      </c>
      <c r="P70" s="562" t="s">
        <v>432</v>
      </c>
      <c r="Q70" s="562" t="s">
        <v>423</v>
      </c>
      <c r="R70" s="562" t="s">
        <v>453</v>
      </c>
      <c r="S70" s="561" t="e">
        <f>IF(VLOOKUP($X70,'Tabulka 2A'!$B$8:$G$52,'Tabulka 2A'!M$1,0)="","",VLOOKUP($X70,'Tabulka 2A'!$B$8:$G$52,'Tabulka 2A'!M$1,0))</f>
        <v>#N/A</v>
      </c>
      <c r="T70" s="561" t="e">
        <f>IF(VLOOKUP($X70,'Tabulka 2A'!$B$8:$G$52,'Tabulka 2A'!N$1,0)="","",VLOOKUP($X70,'Tabulka 2A'!$B$8:$G$52,'Tabulka 2A'!N$1,0))</f>
        <v>#N/A</v>
      </c>
      <c r="U70" s="561" t="e">
        <f>IF(VLOOKUP($X70,'Tabulka 2A'!$B$8:$G$52,'Tabulka 2A'!O$1,0)="","",VLOOKUP($X70,'Tabulka 2A'!$B$8:$G$52,'Tabulka 2A'!O$1,0))</f>
        <v>#N/A</v>
      </c>
      <c r="V70" s="561" t="e">
        <f>IF(VLOOKUP($X70,'Tabulka 2A'!$B$8:$G$52,'Tabulka 2A'!P$1,0)="","",VLOOKUP($X70,'Tabulka 2A'!$B$8:$G$52,'Tabulka 2A'!P$1,0))</f>
        <v>#N/A</v>
      </c>
      <c r="W70" s="561" t="e">
        <f>IF(VLOOKUP($X70,'Tabulka 2A'!$B$8:$G$52,'Tabulka 2A'!Q$1,0)="","",VLOOKUP($X70,'Tabulka 2A'!$B$8:$G$52,'Tabulka 2A'!Q$1,0))</f>
        <v>#N/A</v>
      </c>
      <c r="X70" s="562" t="str">
        <f t="shared" si="0"/>
        <v>A.N.@@._Z.S1311._Z._Z.L.F.F8.T.S.V._T.C02.XDC.N.EDP2</v>
      </c>
      <c r="Y70" s="562"/>
      <c r="Z70" s="562"/>
      <c r="AA70" s="564" t="str">
        <f>IFERROR(+IF(X70=VLOOKUP(X70,'Tabulka 2A'!$B$8:$B$52,1,0),"OK","check!!!!"),"check!!!!")</f>
        <v>check!!!!</v>
      </c>
      <c r="AB70" s="562" t="str">
        <f>IF('Tabulka 2A'!B38=X70,"ok","check!!!!")</f>
        <v>check!!!!</v>
      </c>
      <c r="AC70" s="565"/>
      <c r="AD70" s="566"/>
      <c r="AE70" s="566"/>
      <c r="AF70" s="566"/>
      <c r="AG70" s="566"/>
      <c r="AH70" s="566"/>
      <c r="AI70" s="566"/>
      <c r="AJ70" s="566"/>
      <c r="AK70" s="566"/>
      <c r="AL70" s="566"/>
      <c r="AM70" s="566"/>
      <c r="AN70" s="566"/>
      <c r="AO70" s="566"/>
    </row>
    <row r="71" spans="1:41">
      <c r="A71" s="562" t="s">
        <v>422</v>
      </c>
      <c r="B71" s="562" t="s">
        <v>423</v>
      </c>
      <c r="C71" s="562" t="s">
        <v>424</v>
      </c>
      <c r="D71" s="562" t="s">
        <v>425</v>
      </c>
      <c r="E71" s="562" t="s">
        <v>434</v>
      </c>
      <c r="F71" s="562" t="s">
        <v>425</v>
      </c>
      <c r="G71" s="562" t="s">
        <v>425</v>
      </c>
      <c r="H71" s="562" t="s">
        <v>427</v>
      </c>
      <c r="I71" s="562" t="s">
        <v>465</v>
      </c>
      <c r="J71" s="562" t="s">
        <v>425</v>
      </c>
      <c r="K71" s="562" t="s">
        <v>442</v>
      </c>
      <c r="L71" s="562" t="s">
        <v>429</v>
      </c>
      <c r="M71" s="562" t="s">
        <v>430</v>
      </c>
      <c r="N71" s="562" t="s">
        <v>431</v>
      </c>
      <c r="O71" s="562" t="s">
        <v>431</v>
      </c>
      <c r="P71" s="562" t="s">
        <v>432</v>
      </c>
      <c r="Q71" s="562" t="s">
        <v>423</v>
      </c>
      <c r="R71" s="562" t="s">
        <v>453</v>
      </c>
      <c r="S71" s="561" t="e">
        <f>IF(VLOOKUP($X71,'Tabulka 2A'!$B$8:$G$52,'Tabulka 2A'!M$1,0)="","",VLOOKUP($X71,'Tabulka 2A'!$B$8:$G$52,'Tabulka 2A'!M$1,0))</f>
        <v>#N/A</v>
      </c>
      <c r="T71" s="561" t="e">
        <f>IF(VLOOKUP($X71,'Tabulka 2A'!$B$8:$G$52,'Tabulka 2A'!N$1,0)="","",VLOOKUP($X71,'Tabulka 2A'!$B$8:$G$52,'Tabulka 2A'!N$1,0))</f>
        <v>#N/A</v>
      </c>
      <c r="U71" s="561" t="e">
        <f>IF(VLOOKUP($X71,'Tabulka 2A'!$B$8:$G$52,'Tabulka 2A'!O$1,0)="","",VLOOKUP($X71,'Tabulka 2A'!$B$8:$G$52,'Tabulka 2A'!O$1,0))</f>
        <v>#N/A</v>
      </c>
      <c r="V71" s="561" t="e">
        <f>IF(VLOOKUP($X71,'Tabulka 2A'!$B$8:$G$52,'Tabulka 2A'!P$1,0)="","",VLOOKUP($X71,'Tabulka 2A'!$B$8:$G$52,'Tabulka 2A'!P$1,0))</f>
        <v>#N/A</v>
      </c>
      <c r="W71" s="561" t="e">
        <f>IF(VLOOKUP($X71,'Tabulka 2A'!$B$8:$G$52,'Tabulka 2A'!Q$1,0)="","",VLOOKUP($X71,'Tabulka 2A'!$B$8:$G$52,'Tabulka 2A'!Q$1,0))</f>
        <v>#N/A</v>
      </c>
      <c r="X71" s="562" t="str">
        <f t="shared" si="0"/>
        <v>A.N.@@._Z.S1311._Z._Z.B.ORWB_E._Z.T.S.V._T._T.XDC.N.EDP2</v>
      </c>
      <c r="Y71" s="562"/>
      <c r="Z71" s="562"/>
      <c r="AA71" s="564" t="str">
        <f>IFERROR(+IF(X71=VLOOKUP(X71,'Tabulka 2A'!$B$8:$B$52,1,0),"OK","check!!!!"),"check!!!!")</f>
        <v>check!!!!</v>
      </c>
      <c r="AB71" s="562" t="str">
        <f>IF('Tabulka 2A'!B40=X71,"ok","check!!!!")</f>
        <v>check!!!!</v>
      </c>
      <c r="AC71" s="565"/>
      <c r="AD71" s="566"/>
      <c r="AE71" s="566"/>
      <c r="AF71" s="566"/>
      <c r="AG71" s="566"/>
      <c r="AH71" s="566"/>
      <c r="AI71" s="566"/>
      <c r="AJ71" s="566"/>
      <c r="AK71" s="566"/>
      <c r="AL71" s="566"/>
      <c r="AM71" s="566"/>
      <c r="AN71" s="566"/>
      <c r="AO71" s="566"/>
    </row>
    <row r="72" spans="1:41">
      <c r="A72" s="562" t="s">
        <v>422</v>
      </c>
      <c r="B72" s="562" t="s">
        <v>423</v>
      </c>
      <c r="C72" s="562" t="s">
        <v>424</v>
      </c>
      <c r="D72" s="562" t="s">
        <v>425</v>
      </c>
      <c r="E72" s="562" t="s">
        <v>466</v>
      </c>
      <c r="F72" s="562" t="s">
        <v>425</v>
      </c>
      <c r="G72" s="562" t="s">
        <v>425</v>
      </c>
      <c r="H72" s="562" t="s">
        <v>427</v>
      </c>
      <c r="I72" s="562" t="s">
        <v>428</v>
      </c>
      <c r="J72" s="562" t="s">
        <v>425</v>
      </c>
      <c r="K72" s="562" t="s">
        <v>425</v>
      </c>
      <c r="L72" s="562" t="s">
        <v>429</v>
      </c>
      <c r="M72" s="562" t="s">
        <v>430</v>
      </c>
      <c r="N72" s="562" t="s">
        <v>431</v>
      </c>
      <c r="O72" s="562" t="s">
        <v>431</v>
      </c>
      <c r="P72" s="562" t="s">
        <v>432</v>
      </c>
      <c r="Q72" s="562" t="s">
        <v>423</v>
      </c>
      <c r="R72" s="562" t="s">
        <v>453</v>
      </c>
      <c r="S72" s="561" t="e">
        <f>IF(VLOOKUP($X72,'Tabulka 2A'!$B$8:$G$52,'Tabulka 2A'!M$1,0)="","",VLOOKUP($X72,'Tabulka 2A'!$B$8:$G$52,'Tabulka 2A'!M$1,0))</f>
        <v>#N/A</v>
      </c>
      <c r="T72" s="561" t="e">
        <f>IF(VLOOKUP($X72,'Tabulka 2A'!$B$8:$G$52,'Tabulka 2A'!N$1,0)="","",VLOOKUP($X72,'Tabulka 2A'!$B$8:$G$52,'Tabulka 2A'!N$1,0))</f>
        <v>#N/A</v>
      </c>
      <c r="U72" s="561" t="e">
        <f>IF(VLOOKUP($X72,'Tabulka 2A'!$B$8:$G$52,'Tabulka 2A'!O$1,0)="","",VLOOKUP($X72,'Tabulka 2A'!$B$8:$G$52,'Tabulka 2A'!O$1,0))</f>
        <v>#N/A</v>
      </c>
      <c r="V72" s="561" t="e">
        <f>IF(VLOOKUP($X72,'Tabulka 2A'!$B$8:$G$52,'Tabulka 2A'!P$1,0)="","",VLOOKUP($X72,'Tabulka 2A'!$B$8:$G$52,'Tabulka 2A'!P$1,0))</f>
        <v>#N/A</v>
      </c>
      <c r="W72" s="561" t="e">
        <f>IF(VLOOKUP($X72,'Tabulka 2A'!$B$8:$G$52,'Tabulka 2A'!Q$1,0)="","",VLOOKUP($X72,'Tabulka 2A'!$B$8:$G$52,'Tabulka 2A'!Q$1,0))</f>
        <v>#N/A</v>
      </c>
      <c r="X72" s="562" t="str">
        <f t="shared" si="0"/>
        <v>A.N.@@._Z.S13112._Z._Z.B.B9._Z._Z.S.V._T._T.XDC.N.EDP2</v>
      </c>
      <c r="Y72" s="562"/>
      <c r="Z72" s="562"/>
      <c r="AA72" s="564" t="str">
        <f>IFERROR(+IF(X72=VLOOKUP(X72,'Tabulka 2A'!$B$8:$B$52,1,0),"OK","check!!!!"),"check!!!!")</f>
        <v>check!!!!</v>
      </c>
      <c r="AB72" s="562" t="str">
        <f>IF('Tabulka 2A'!B41=X72,"ok","check!!!!")</f>
        <v>check!!!!</v>
      </c>
      <c r="AC72" s="565"/>
      <c r="AD72" s="566"/>
      <c r="AE72" s="566"/>
      <c r="AF72" s="566"/>
      <c r="AG72" s="566"/>
      <c r="AH72" s="566"/>
      <c r="AI72" s="566"/>
      <c r="AJ72" s="566"/>
      <c r="AK72" s="566"/>
      <c r="AL72" s="566"/>
      <c r="AM72" s="566"/>
      <c r="AN72" s="566"/>
      <c r="AO72" s="566"/>
    </row>
    <row r="73" spans="1:41">
      <c r="A73" s="562" t="s">
        <v>422</v>
      </c>
      <c r="B73" s="562" t="s">
        <v>423</v>
      </c>
      <c r="C73" s="562" t="s">
        <v>424</v>
      </c>
      <c r="D73" s="562" t="s">
        <v>425</v>
      </c>
      <c r="E73" s="562" t="s">
        <v>466</v>
      </c>
      <c r="F73" s="562" t="s">
        <v>425</v>
      </c>
      <c r="G73" s="562" t="s">
        <v>425</v>
      </c>
      <c r="H73" s="562" t="s">
        <v>427</v>
      </c>
      <c r="I73" s="562" t="s">
        <v>428</v>
      </c>
      <c r="J73" s="562" t="s">
        <v>425</v>
      </c>
      <c r="K73" s="562" t="s">
        <v>425</v>
      </c>
      <c r="L73" s="562" t="s">
        <v>429</v>
      </c>
      <c r="M73" s="562" t="s">
        <v>430</v>
      </c>
      <c r="N73" s="562" t="s">
        <v>431</v>
      </c>
      <c r="O73" s="562" t="s">
        <v>460</v>
      </c>
      <c r="P73" s="562" t="s">
        <v>432</v>
      </c>
      <c r="Q73" s="562" t="s">
        <v>423</v>
      </c>
      <c r="R73" s="562" t="s">
        <v>453</v>
      </c>
      <c r="S73" s="561" t="e">
        <f>IF(VLOOKUP($X73,'Tabulka 2A'!$B$8:$G$52,'Tabulka 2A'!M$1,0)="","",VLOOKUP($X73,'Tabulka 2A'!$B$8:$G$52,'Tabulka 2A'!M$1,0))</f>
        <v>#N/A</v>
      </c>
      <c r="T73" s="561" t="e">
        <f>IF(VLOOKUP($X73,'Tabulka 2A'!$B$8:$G$52,'Tabulka 2A'!N$1,0)="","",VLOOKUP($X73,'Tabulka 2A'!$B$8:$G$52,'Tabulka 2A'!N$1,0))</f>
        <v>#N/A</v>
      </c>
      <c r="U73" s="561" t="e">
        <f>IF(VLOOKUP($X73,'Tabulka 2A'!$B$8:$G$52,'Tabulka 2A'!O$1,0)="","",VLOOKUP($X73,'Tabulka 2A'!$B$8:$G$52,'Tabulka 2A'!O$1,0))</f>
        <v>#N/A</v>
      </c>
      <c r="V73" s="561" t="e">
        <f>IF(VLOOKUP($X73,'Tabulka 2A'!$B$8:$G$52,'Tabulka 2A'!P$1,0)="","",VLOOKUP($X73,'Tabulka 2A'!$B$8:$G$52,'Tabulka 2A'!P$1,0))</f>
        <v>#N/A</v>
      </c>
      <c r="W73" s="561" t="e">
        <f>IF(VLOOKUP($X73,'Tabulka 2A'!$B$8:$G$52,'Tabulka 2A'!Q$1,0)="","",VLOOKUP($X73,'Tabulka 2A'!$B$8:$G$52,'Tabulka 2A'!Q$1,0))</f>
        <v>#N/A</v>
      </c>
      <c r="X73" s="562" t="str">
        <f t="shared" si="0"/>
        <v>A.N.@@._Z.S13112._Z._Z.B.B9._Z._Z.S.V._T.C01.XDC.N.EDP2</v>
      </c>
      <c r="Y73" s="562"/>
      <c r="Z73" s="562"/>
      <c r="AA73" s="564" t="str">
        <f>IFERROR(+IF(X73=VLOOKUP(X73,'Tabulka 2A'!$B$8:$B$52,1,0),"OK","check!!!!"),"check!!!!")</f>
        <v>check!!!!</v>
      </c>
      <c r="AB73" s="562" t="str">
        <f>IF('Tabulka 2A'!B42=X73,"ok","check!!!!")</f>
        <v>check!!!!</v>
      </c>
      <c r="AC73" s="565"/>
      <c r="AD73" s="566"/>
      <c r="AE73" s="566"/>
      <c r="AF73" s="566"/>
      <c r="AG73" s="566"/>
      <c r="AH73" s="566"/>
      <c r="AI73" s="566"/>
      <c r="AJ73" s="566"/>
      <c r="AK73" s="566"/>
      <c r="AL73" s="566"/>
      <c r="AM73" s="566"/>
      <c r="AN73" s="566"/>
      <c r="AO73" s="566"/>
    </row>
    <row r="74" spans="1:41">
      <c r="A74" s="562" t="s">
        <v>422</v>
      </c>
      <c r="B74" s="562" t="s">
        <v>423</v>
      </c>
      <c r="C74" s="562" t="s">
        <v>424</v>
      </c>
      <c r="D74" s="562" t="s">
        <v>425</v>
      </c>
      <c r="E74" s="562" t="s">
        <v>466</v>
      </c>
      <c r="F74" s="562" t="s">
        <v>425</v>
      </c>
      <c r="G74" s="562" t="s">
        <v>425</v>
      </c>
      <c r="H74" s="562" t="s">
        <v>427</v>
      </c>
      <c r="I74" s="562" t="s">
        <v>428</v>
      </c>
      <c r="J74" s="562" t="s">
        <v>425</v>
      </c>
      <c r="K74" s="562" t="s">
        <v>425</v>
      </c>
      <c r="L74" s="562" t="s">
        <v>429</v>
      </c>
      <c r="M74" s="562" t="s">
        <v>430</v>
      </c>
      <c r="N74" s="562" t="s">
        <v>431</v>
      </c>
      <c r="O74" s="562" t="s">
        <v>461</v>
      </c>
      <c r="P74" s="562" t="s">
        <v>432</v>
      </c>
      <c r="Q74" s="562" t="s">
        <v>423</v>
      </c>
      <c r="R74" s="562" t="s">
        <v>453</v>
      </c>
      <c r="S74" s="561" t="e">
        <f>IF(VLOOKUP($X74,'Tabulka 2A'!$B$8:$G$52,'Tabulka 2A'!M$1,0)="","",VLOOKUP($X74,'Tabulka 2A'!$B$8:$G$52,'Tabulka 2A'!M$1,0))</f>
        <v>#N/A</v>
      </c>
      <c r="T74" s="561" t="e">
        <f>IF(VLOOKUP($X74,'Tabulka 2A'!$B$8:$G$52,'Tabulka 2A'!N$1,0)="","",VLOOKUP($X74,'Tabulka 2A'!$B$8:$G$52,'Tabulka 2A'!N$1,0))</f>
        <v>#N/A</v>
      </c>
      <c r="U74" s="561" t="e">
        <f>IF(VLOOKUP($X74,'Tabulka 2A'!$B$8:$G$52,'Tabulka 2A'!O$1,0)="","",VLOOKUP($X74,'Tabulka 2A'!$B$8:$G$52,'Tabulka 2A'!O$1,0))</f>
        <v>#N/A</v>
      </c>
      <c r="V74" s="561" t="e">
        <f>IF(VLOOKUP($X74,'Tabulka 2A'!$B$8:$G$52,'Tabulka 2A'!P$1,0)="","",VLOOKUP($X74,'Tabulka 2A'!$B$8:$G$52,'Tabulka 2A'!P$1,0))</f>
        <v>#N/A</v>
      </c>
      <c r="W74" s="561" t="e">
        <f>IF(VLOOKUP($X74,'Tabulka 2A'!$B$8:$G$52,'Tabulka 2A'!Q$1,0)="","",VLOOKUP($X74,'Tabulka 2A'!$B$8:$G$52,'Tabulka 2A'!Q$1,0))</f>
        <v>#N/A</v>
      </c>
      <c r="X74" s="562" t="str">
        <f t="shared" si="0"/>
        <v>A.N.@@._Z.S13112._Z._Z.B.B9._Z._Z.S.V._T.C02.XDC.N.EDP2</v>
      </c>
      <c r="Y74" s="562"/>
      <c r="Z74" s="562"/>
      <c r="AA74" s="564" t="str">
        <f>IFERROR(+IF(X74=VLOOKUP(X74,'Tabulka 2A'!$B$8:$B$52,1,0),"OK","check!!!!"),"check!!!!")</f>
        <v>check!!!!</v>
      </c>
      <c r="AB74" s="562" t="str">
        <f>IF('Tabulka 2A'!B43=X74,"ok","check!!!!")</f>
        <v>check!!!!</v>
      </c>
      <c r="AC74" s="565"/>
      <c r="AD74" s="566"/>
      <c r="AE74" s="566"/>
      <c r="AF74" s="566"/>
      <c r="AG74" s="566"/>
      <c r="AH74" s="566"/>
      <c r="AI74" s="566"/>
      <c r="AJ74" s="566"/>
      <c r="AK74" s="566"/>
      <c r="AL74" s="566"/>
      <c r="AM74" s="566"/>
      <c r="AN74" s="566"/>
      <c r="AO74" s="566"/>
    </row>
    <row r="75" spans="1:41">
      <c r="A75" s="562" t="s">
        <v>422</v>
      </c>
      <c r="B75" s="562" t="s">
        <v>423</v>
      </c>
      <c r="C75" s="562" t="s">
        <v>424</v>
      </c>
      <c r="D75" s="562" t="s">
        <v>425</v>
      </c>
      <c r="E75" s="562" t="s">
        <v>434</v>
      </c>
      <c r="F75" s="562" t="s">
        <v>425</v>
      </c>
      <c r="G75" s="562" t="s">
        <v>425</v>
      </c>
      <c r="H75" s="562" t="s">
        <v>467</v>
      </c>
      <c r="I75" s="562" t="s">
        <v>468</v>
      </c>
      <c r="J75" s="562" t="s">
        <v>425</v>
      </c>
      <c r="K75" s="562" t="s">
        <v>442</v>
      </c>
      <c r="L75" s="562" t="s">
        <v>429</v>
      </c>
      <c r="M75" s="562" t="s">
        <v>430</v>
      </c>
      <c r="N75" s="562" t="s">
        <v>431</v>
      </c>
      <c r="O75" s="562" t="s">
        <v>431</v>
      </c>
      <c r="P75" s="562" t="s">
        <v>432</v>
      </c>
      <c r="Q75" s="562" t="s">
        <v>423</v>
      </c>
      <c r="R75" s="562" t="s">
        <v>453</v>
      </c>
      <c r="S75" s="561" t="e">
        <f>IF(VLOOKUP($X75,'Tabulka 2A'!$B$8:$G$52,'Tabulka 2A'!M$1,0)="","",VLOOKUP($X75,'Tabulka 2A'!$B$8:$G$52,'Tabulka 2A'!M$1,0))</f>
        <v>#N/A</v>
      </c>
      <c r="T75" s="561" t="e">
        <f>IF(VLOOKUP($X75,'Tabulka 2A'!$B$8:$G$52,'Tabulka 2A'!N$1,0)="","",VLOOKUP($X75,'Tabulka 2A'!$B$8:$G$52,'Tabulka 2A'!N$1,0))</f>
        <v>#N/A</v>
      </c>
      <c r="U75" s="561" t="e">
        <f>IF(VLOOKUP($X75,'Tabulka 2A'!$B$8:$G$52,'Tabulka 2A'!O$1,0)="","",VLOOKUP($X75,'Tabulka 2A'!$B$8:$G$52,'Tabulka 2A'!O$1,0))</f>
        <v>#N/A</v>
      </c>
      <c r="V75" s="561" t="e">
        <f>IF(VLOOKUP($X75,'Tabulka 2A'!$B$8:$G$52,'Tabulka 2A'!P$1,0)="","",VLOOKUP($X75,'Tabulka 2A'!$B$8:$G$52,'Tabulka 2A'!P$1,0))</f>
        <v>#N/A</v>
      </c>
      <c r="W75" s="561" t="e">
        <f>IF(VLOOKUP($X75,'Tabulka 2A'!$B$8:$G$52,'Tabulka 2A'!Q$1,0)="","",VLOOKUP($X75,'Tabulka 2A'!$B$8:$G$52,'Tabulka 2A'!Q$1,0))</f>
        <v>#N/A</v>
      </c>
      <c r="X75" s="562" t="str">
        <f t="shared" si="0"/>
        <v>A.N.@@._Z.S1311._Z._Z._X.OROA._Z.T.S.V._T._T.XDC.N.EDP2</v>
      </c>
      <c r="Y75" s="562"/>
      <c r="Z75" s="562"/>
      <c r="AA75" s="564" t="str">
        <f>IFERROR(+IF(X75=VLOOKUP(X75,'Tabulka 2A'!$B$8:$B$52,1,0),"OK","check!!!!"),"check!!!!")</f>
        <v>check!!!!</v>
      </c>
      <c r="AB75" s="562" t="str">
        <f>IF('Tabulka 2A'!B45=X75,"ok","check!!!!")</f>
        <v>check!!!!</v>
      </c>
      <c r="AC75" s="565"/>
      <c r="AD75" s="566"/>
      <c r="AE75" s="566"/>
      <c r="AF75" s="566"/>
      <c r="AG75" s="566"/>
      <c r="AH75" s="566"/>
      <c r="AI75" s="566"/>
      <c r="AJ75" s="566"/>
      <c r="AK75" s="566"/>
      <c r="AL75" s="566"/>
      <c r="AM75" s="566"/>
      <c r="AN75" s="566"/>
      <c r="AO75" s="566"/>
    </row>
    <row r="76" spans="1:41">
      <c r="A76" s="562" t="s">
        <v>422</v>
      </c>
      <c r="B76" s="562" t="s">
        <v>423</v>
      </c>
      <c r="C76" s="562" t="s">
        <v>424</v>
      </c>
      <c r="D76" s="562" t="s">
        <v>425</v>
      </c>
      <c r="E76" s="562" t="s">
        <v>434</v>
      </c>
      <c r="F76" s="562" t="s">
        <v>425</v>
      </c>
      <c r="G76" s="562" t="s">
        <v>425</v>
      </c>
      <c r="H76" s="562" t="s">
        <v>467</v>
      </c>
      <c r="I76" s="562" t="s">
        <v>468</v>
      </c>
      <c r="J76" s="562" t="s">
        <v>425</v>
      </c>
      <c r="K76" s="562" t="s">
        <v>442</v>
      </c>
      <c r="L76" s="562" t="s">
        <v>429</v>
      </c>
      <c r="M76" s="562" t="s">
        <v>430</v>
      </c>
      <c r="N76" s="562" t="s">
        <v>431</v>
      </c>
      <c r="O76" s="562" t="s">
        <v>460</v>
      </c>
      <c r="P76" s="562" t="s">
        <v>432</v>
      </c>
      <c r="Q76" s="562" t="s">
        <v>423</v>
      </c>
      <c r="R76" s="562" t="s">
        <v>453</v>
      </c>
      <c r="S76" s="561" t="e">
        <f>IF(VLOOKUP($X76,'Tabulka 2A'!$B$8:$G$52,'Tabulka 2A'!M$1,0)="","",VLOOKUP($X76,'Tabulka 2A'!$B$8:$G$52,'Tabulka 2A'!M$1,0))</f>
        <v>#N/A</v>
      </c>
      <c r="T76" s="561" t="e">
        <f>IF(VLOOKUP($X76,'Tabulka 2A'!$B$8:$G$52,'Tabulka 2A'!N$1,0)="","",VLOOKUP($X76,'Tabulka 2A'!$B$8:$G$52,'Tabulka 2A'!N$1,0))</f>
        <v>#N/A</v>
      </c>
      <c r="U76" s="561" t="e">
        <f>IF(VLOOKUP($X76,'Tabulka 2A'!$B$8:$G$52,'Tabulka 2A'!O$1,0)="","",VLOOKUP($X76,'Tabulka 2A'!$B$8:$G$52,'Tabulka 2A'!O$1,0))</f>
        <v>#N/A</v>
      </c>
      <c r="V76" s="561" t="e">
        <f>IF(VLOOKUP($X76,'Tabulka 2A'!$B$8:$G$52,'Tabulka 2A'!P$1,0)="","",VLOOKUP($X76,'Tabulka 2A'!$B$8:$G$52,'Tabulka 2A'!P$1,0))</f>
        <v>#N/A</v>
      </c>
      <c r="W76" s="561" t="e">
        <f>IF(VLOOKUP($X76,'Tabulka 2A'!$B$8:$G$52,'Tabulka 2A'!Q$1,0)="","",VLOOKUP($X76,'Tabulka 2A'!$B$8:$G$52,'Tabulka 2A'!Q$1,0))</f>
        <v>#N/A</v>
      </c>
      <c r="X76" s="562" t="str">
        <f t="shared" si="0"/>
        <v>A.N.@@._Z.S1311._Z._Z._X.OROA._Z.T.S.V._T.C01.XDC.N.EDP2</v>
      </c>
      <c r="Y76" s="562"/>
      <c r="Z76" s="562"/>
      <c r="AA76" s="564" t="str">
        <f>IFERROR(+IF(X76=VLOOKUP(X76,'Tabulka 2A'!$B$8:$B$52,1,0),"OK","check!!!!"),"check!!!!")</f>
        <v>check!!!!</v>
      </c>
      <c r="AB76" s="562" t="str">
        <f>IF('Tabulka 2A'!B46=X76,"ok","check!!!!")</f>
        <v>check!!!!</v>
      </c>
      <c r="AC76" s="565"/>
      <c r="AD76" s="566"/>
      <c r="AE76" s="566"/>
      <c r="AF76" s="566"/>
      <c r="AG76" s="566"/>
      <c r="AH76" s="566"/>
      <c r="AI76" s="566"/>
      <c r="AJ76" s="566"/>
      <c r="AK76" s="566"/>
      <c r="AL76" s="566"/>
      <c r="AM76" s="566"/>
      <c r="AN76" s="566"/>
      <c r="AO76" s="566"/>
    </row>
    <row r="77" spans="1:41">
      <c r="A77" s="562" t="s">
        <v>422</v>
      </c>
      <c r="B77" s="562" t="s">
        <v>423</v>
      </c>
      <c r="C77" s="562" t="s">
        <v>424</v>
      </c>
      <c r="D77" s="562" t="s">
        <v>425</v>
      </c>
      <c r="E77" s="562" t="s">
        <v>434</v>
      </c>
      <c r="F77" s="562" t="s">
        <v>425</v>
      </c>
      <c r="G77" s="562" t="s">
        <v>425</v>
      </c>
      <c r="H77" s="562" t="s">
        <v>467</v>
      </c>
      <c r="I77" s="562" t="s">
        <v>468</v>
      </c>
      <c r="J77" s="562" t="s">
        <v>425</v>
      </c>
      <c r="K77" s="562" t="s">
        <v>442</v>
      </c>
      <c r="L77" s="562" t="s">
        <v>429</v>
      </c>
      <c r="M77" s="562" t="s">
        <v>430</v>
      </c>
      <c r="N77" s="562" t="s">
        <v>431</v>
      </c>
      <c r="O77" s="562" t="s">
        <v>461</v>
      </c>
      <c r="P77" s="562" t="s">
        <v>432</v>
      </c>
      <c r="Q77" s="562" t="s">
        <v>423</v>
      </c>
      <c r="R77" s="562" t="s">
        <v>453</v>
      </c>
      <c r="S77" s="561" t="e">
        <f>IF(VLOOKUP($X77,'Tabulka 2A'!$B$8:$G$52,'Tabulka 2A'!M$1,0)="","",VLOOKUP($X77,'Tabulka 2A'!$B$8:$G$52,'Tabulka 2A'!M$1,0))</f>
        <v>#N/A</v>
      </c>
      <c r="T77" s="561" t="e">
        <f>IF(VLOOKUP($X77,'Tabulka 2A'!$B$8:$G$52,'Tabulka 2A'!N$1,0)="","",VLOOKUP($X77,'Tabulka 2A'!$B$8:$G$52,'Tabulka 2A'!N$1,0))</f>
        <v>#N/A</v>
      </c>
      <c r="U77" s="561" t="e">
        <f>IF(VLOOKUP($X77,'Tabulka 2A'!$B$8:$G$52,'Tabulka 2A'!O$1,0)="","",VLOOKUP($X77,'Tabulka 2A'!$B$8:$G$52,'Tabulka 2A'!O$1,0))</f>
        <v>#N/A</v>
      </c>
      <c r="V77" s="561" t="e">
        <f>IF(VLOOKUP($X77,'Tabulka 2A'!$B$8:$G$52,'Tabulka 2A'!P$1,0)="","",VLOOKUP($X77,'Tabulka 2A'!$B$8:$G$52,'Tabulka 2A'!P$1,0))</f>
        <v>#N/A</v>
      </c>
      <c r="W77" s="561" t="e">
        <f>IF(VLOOKUP($X77,'Tabulka 2A'!$B$8:$G$52,'Tabulka 2A'!Q$1,0)="","",VLOOKUP($X77,'Tabulka 2A'!$B$8:$G$52,'Tabulka 2A'!Q$1,0))</f>
        <v>#N/A</v>
      </c>
      <c r="X77" s="562" t="str">
        <f t="shared" si="0"/>
        <v>A.N.@@._Z.S1311._Z._Z._X.OROA._Z.T.S.V._T.C02.XDC.N.EDP2</v>
      </c>
      <c r="Y77" s="562"/>
      <c r="Z77" s="562"/>
      <c r="AA77" s="564" t="str">
        <f>IFERROR(+IF(X77=VLOOKUP(X77,'Tabulka 2A'!$B$8:$B$52,1,0),"OK","check!!!!"),"check!!!!")</f>
        <v>check!!!!</v>
      </c>
      <c r="AB77" s="562" t="str">
        <f>IF('Tabulka 2A'!B47=X77,"ok","check!!!!")</f>
        <v>check!!!!</v>
      </c>
      <c r="AC77" s="565"/>
      <c r="AD77" s="566"/>
      <c r="AE77" s="566"/>
      <c r="AF77" s="566"/>
      <c r="AG77" s="566"/>
      <c r="AH77" s="566"/>
      <c r="AI77" s="566"/>
      <c r="AJ77" s="566"/>
      <c r="AK77" s="566"/>
      <c r="AL77" s="566"/>
      <c r="AM77" s="566"/>
      <c r="AN77" s="566"/>
      <c r="AO77" s="566"/>
    </row>
    <row r="78" spans="1:41">
      <c r="A78" s="562" t="s">
        <v>422</v>
      </c>
      <c r="B78" s="562" t="s">
        <v>423</v>
      </c>
      <c r="C78" s="562" t="s">
        <v>424</v>
      </c>
      <c r="D78" s="562" t="s">
        <v>425</v>
      </c>
      <c r="E78" s="562" t="s">
        <v>434</v>
      </c>
      <c r="F78" s="562" t="s">
        <v>425</v>
      </c>
      <c r="G78" s="562" t="s">
        <v>425</v>
      </c>
      <c r="H78" s="562" t="s">
        <v>467</v>
      </c>
      <c r="I78" s="562" t="s">
        <v>468</v>
      </c>
      <c r="J78" s="562" t="s">
        <v>425</v>
      </c>
      <c r="K78" s="562" t="s">
        <v>442</v>
      </c>
      <c r="L78" s="562" t="s">
        <v>429</v>
      </c>
      <c r="M78" s="562" t="s">
        <v>430</v>
      </c>
      <c r="N78" s="562" t="s">
        <v>431</v>
      </c>
      <c r="O78" s="562" t="s">
        <v>469</v>
      </c>
      <c r="P78" s="562" t="s">
        <v>432</v>
      </c>
      <c r="Q78" s="562" t="s">
        <v>423</v>
      </c>
      <c r="R78" s="562" t="s">
        <v>453</v>
      </c>
      <c r="S78" s="561" t="e">
        <f>IF(VLOOKUP($X78,'Tabulka 2A'!$B$8:$G$52,'Tabulka 2A'!M$1,0)="","",VLOOKUP($X78,'Tabulka 2A'!$B$8:$G$52,'Tabulka 2A'!M$1,0))</f>
        <v>#N/A</v>
      </c>
      <c r="T78" s="561" t="e">
        <f>IF(VLOOKUP($X78,'Tabulka 2A'!$B$8:$G$52,'Tabulka 2A'!N$1,0)="","",VLOOKUP($X78,'Tabulka 2A'!$B$8:$G$52,'Tabulka 2A'!N$1,0))</f>
        <v>#N/A</v>
      </c>
      <c r="U78" s="561" t="e">
        <f>IF(VLOOKUP($X78,'Tabulka 2A'!$B$8:$G$52,'Tabulka 2A'!O$1,0)="","",VLOOKUP($X78,'Tabulka 2A'!$B$8:$G$52,'Tabulka 2A'!O$1,0))</f>
        <v>#N/A</v>
      </c>
      <c r="V78" s="561" t="e">
        <f>IF(VLOOKUP($X78,'Tabulka 2A'!$B$8:$G$52,'Tabulka 2A'!P$1,0)="","",VLOOKUP($X78,'Tabulka 2A'!$B$8:$G$52,'Tabulka 2A'!P$1,0))</f>
        <v>#N/A</v>
      </c>
      <c r="W78" s="561" t="e">
        <f>IF(VLOOKUP($X78,'Tabulka 2A'!$B$8:$G$52,'Tabulka 2A'!Q$1,0)="","",VLOOKUP($X78,'Tabulka 2A'!$B$8:$G$52,'Tabulka 2A'!Q$1,0))</f>
        <v>#N/A</v>
      </c>
      <c r="X78" s="562" t="str">
        <f t="shared" si="0"/>
        <v>A.N.@@._Z.S1311._Z._Z._X.OROA._Z.T.S.V._T.C03.XDC.N.EDP2</v>
      </c>
      <c r="Y78" s="562"/>
      <c r="Z78" s="562"/>
      <c r="AA78" s="564" t="str">
        <f>IFERROR(+IF(X78=VLOOKUP(X78,'Tabulka 2A'!$B$8:$B$52,1,0),"OK","check!!!!"),"check!!!!")</f>
        <v>check!!!!</v>
      </c>
      <c r="AB78" s="562" t="str">
        <f>IF('Tabulka 2A'!B48=X78,"ok","check!!!!")</f>
        <v>check!!!!</v>
      </c>
      <c r="AC78" s="565"/>
      <c r="AD78" s="566"/>
      <c r="AE78" s="566"/>
      <c r="AF78" s="566"/>
      <c r="AG78" s="566"/>
      <c r="AH78" s="566"/>
      <c r="AI78" s="566"/>
      <c r="AJ78" s="566"/>
      <c r="AK78" s="566"/>
      <c r="AL78" s="566"/>
      <c r="AM78" s="566"/>
      <c r="AN78" s="566"/>
      <c r="AO78" s="566"/>
    </row>
    <row r="79" spans="1:41">
      <c r="A79" s="562" t="s">
        <v>422</v>
      </c>
      <c r="B79" s="562" t="s">
        <v>423</v>
      </c>
      <c r="C79" s="562" t="s">
        <v>424</v>
      </c>
      <c r="D79" s="562" t="s">
        <v>425</v>
      </c>
      <c r="E79" s="562" t="s">
        <v>434</v>
      </c>
      <c r="F79" s="562" t="s">
        <v>425</v>
      </c>
      <c r="G79" s="562" t="s">
        <v>425</v>
      </c>
      <c r="H79" s="562" t="s">
        <v>467</v>
      </c>
      <c r="I79" s="562" t="s">
        <v>468</v>
      </c>
      <c r="J79" s="562" t="s">
        <v>425</v>
      </c>
      <c r="K79" s="562" t="s">
        <v>442</v>
      </c>
      <c r="L79" s="562" t="s">
        <v>429</v>
      </c>
      <c r="M79" s="562" t="s">
        <v>430</v>
      </c>
      <c r="N79" s="562" t="s">
        <v>431</v>
      </c>
      <c r="O79" s="562" t="s">
        <v>470</v>
      </c>
      <c r="P79" s="562" t="s">
        <v>432</v>
      </c>
      <c r="Q79" s="562" t="s">
        <v>423</v>
      </c>
      <c r="R79" s="562" t="s">
        <v>453</v>
      </c>
      <c r="S79" s="561" t="e">
        <f>IF(VLOOKUP($X79,'Tabulka 2A'!$B$8:$G$52,'Tabulka 2A'!M$1,0)="","",VLOOKUP($X79,'Tabulka 2A'!$B$8:$G$52,'Tabulka 2A'!M$1,0))</f>
        <v>#N/A</v>
      </c>
      <c r="T79" s="561" t="e">
        <f>IF(VLOOKUP($X79,'Tabulka 2A'!$B$8:$G$52,'Tabulka 2A'!N$1,0)="","",VLOOKUP($X79,'Tabulka 2A'!$B$8:$G$52,'Tabulka 2A'!N$1,0))</f>
        <v>#N/A</v>
      </c>
      <c r="U79" s="561" t="e">
        <f>IF(VLOOKUP($X79,'Tabulka 2A'!$B$8:$G$52,'Tabulka 2A'!O$1,0)="","",VLOOKUP($X79,'Tabulka 2A'!$B$8:$G$52,'Tabulka 2A'!O$1,0))</f>
        <v>#N/A</v>
      </c>
      <c r="V79" s="561" t="e">
        <f>IF(VLOOKUP($X79,'Tabulka 2A'!$B$8:$G$52,'Tabulka 2A'!P$1,0)="","",VLOOKUP($X79,'Tabulka 2A'!$B$8:$G$52,'Tabulka 2A'!P$1,0))</f>
        <v>#N/A</v>
      </c>
      <c r="W79" s="561" t="e">
        <f>IF(VLOOKUP($X79,'Tabulka 2A'!$B$8:$G$52,'Tabulka 2A'!Q$1,0)="","",VLOOKUP($X79,'Tabulka 2A'!$B$8:$G$52,'Tabulka 2A'!Q$1,0))</f>
        <v>#N/A</v>
      </c>
      <c r="X79" s="562" t="str">
        <f t="shared" si="0"/>
        <v>A.N.@@._Z.S1311._Z._Z._X.OROA._Z.T.S.V._T.C04.XDC.N.EDP2</v>
      </c>
      <c r="Y79" s="562"/>
      <c r="Z79" s="562"/>
      <c r="AA79" s="564" t="str">
        <f>IFERROR(+IF(X79=VLOOKUP(X79,'Tabulka 2A'!$B$8:$B$52,1,0),"OK","check!!!!"),"check!!!!")</f>
        <v>check!!!!</v>
      </c>
      <c r="AB79" s="562" t="str">
        <f>IF('Tabulka 2A'!B49=X79,"ok","check!!!!")</f>
        <v>check!!!!</v>
      </c>
      <c r="AC79" s="565"/>
      <c r="AD79" s="566"/>
      <c r="AE79" s="566"/>
      <c r="AF79" s="566"/>
      <c r="AG79" s="566"/>
      <c r="AH79" s="566"/>
      <c r="AI79" s="566"/>
      <c r="AJ79" s="566"/>
      <c r="AK79" s="566"/>
      <c r="AL79" s="566"/>
      <c r="AM79" s="566"/>
      <c r="AN79" s="566"/>
      <c r="AO79" s="566"/>
    </row>
    <row r="80" spans="1:41">
      <c r="A80" s="562" t="s">
        <v>422</v>
      </c>
      <c r="B80" s="562" t="s">
        <v>423</v>
      </c>
      <c r="C80" s="562" t="s">
        <v>424</v>
      </c>
      <c r="D80" s="562" t="s">
        <v>425</v>
      </c>
      <c r="E80" s="562" t="s">
        <v>434</v>
      </c>
      <c r="F80" s="562" t="s">
        <v>425</v>
      </c>
      <c r="G80" s="562" t="s">
        <v>425</v>
      </c>
      <c r="H80" s="562" t="s">
        <v>467</v>
      </c>
      <c r="I80" s="562" t="s">
        <v>468</v>
      </c>
      <c r="J80" s="562" t="s">
        <v>425</v>
      </c>
      <c r="K80" s="562" t="s">
        <v>442</v>
      </c>
      <c r="L80" s="562" t="s">
        <v>429</v>
      </c>
      <c r="M80" s="562" t="s">
        <v>430</v>
      </c>
      <c r="N80" s="562" t="s">
        <v>431</v>
      </c>
      <c r="O80" s="562" t="s">
        <v>471</v>
      </c>
      <c r="P80" s="562" t="s">
        <v>432</v>
      </c>
      <c r="Q80" s="562" t="s">
        <v>423</v>
      </c>
      <c r="R80" s="562" t="s">
        <v>453</v>
      </c>
      <c r="S80" s="561" t="e">
        <f>IF(VLOOKUP($X80,'Tabulka 2A'!$B$8:$G$52,'Tabulka 2A'!M$1,0)="","",VLOOKUP($X80,'Tabulka 2A'!$B$8:$G$52,'Tabulka 2A'!M$1,0))</f>
        <v>#N/A</v>
      </c>
      <c r="T80" s="561" t="e">
        <f>IF(VLOOKUP($X80,'Tabulka 2A'!$B$8:$G$52,'Tabulka 2A'!N$1,0)="","",VLOOKUP($X80,'Tabulka 2A'!$B$8:$G$52,'Tabulka 2A'!N$1,0))</f>
        <v>#N/A</v>
      </c>
      <c r="U80" s="561" t="e">
        <f>IF(VLOOKUP($X80,'Tabulka 2A'!$B$8:$G$52,'Tabulka 2A'!O$1,0)="","",VLOOKUP($X80,'Tabulka 2A'!$B$8:$G$52,'Tabulka 2A'!O$1,0))</f>
        <v>#N/A</v>
      </c>
      <c r="V80" s="561" t="e">
        <f>IF(VLOOKUP($X80,'Tabulka 2A'!$B$8:$G$52,'Tabulka 2A'!P$1,0)="","",VLOOKUP($X80,'Tabulka 2A'!$B$8:$G$52,'Tabulka 2A'!P$1,0))</f>
        <v>#N/A</v>
      </c>
      <c r="W80" s="561" t="e">
        <f>IF(VLOOKUP($X80,'Tabulka 2A'!$B$8:$G$52,'Tabulka 2A'!Q$1,0)="","",VLOOKUP($X80,'Tabulka 2A'!$B$8:$G$52,'Tabulka 2A'!Q$1,0))</f>
        <v>#N/A</v>
      </c>
      <c r="X80" s="562" t="str">
        <f t="shared" si="0"/>
        <v>A.N.@@._Z.S1311._Z._Z._X.OROA._Z.T.S.V._T.C05.XDC.N.EDP2</v>
      </c>
      <c r="Y80" s="562"/>
      <c r="Z80" s="562"/>
      <c r="AA80" s="564" t="str">
        <f>IFERROR(+IF(X80=VLOOKUP(X80,'Tabulka 2A'!$B$8:$B$52,1,0),"OK","check!!!!"),"check!!!!")</f>
        <v>check!!!!</v>
      </c>
      <c r="AB80" s="562" t="str">
        <f>IF('Tabulka 2A'!B50=X80,"ok","check!!!!")</f>
        <v>check!!!!</v>
      </c>
      <c r="AC80" s="565"/>
      <c r="AD80" s="566"/>
      <c r="AE80" s="566"/>
      <c r="AF80" s="566"/>
      <c r="AG80" s="566"/>
      <c r="AH80" s="566"/>
      <c r="AI80" s="566"/>
      <c r="AJ80" s="566"/>
      <c r="AK80" s="566"/>
      <c r="AL80" s="566"/>
      <c r="AM80" s="566"/>
      <c r="AN80" s="566"/>
      <c r="AO80" s="566"/>
    </row>
    <row r="81" spans="1:41">
      <c r="A81" s="562" t="s">
        <v>422</v>
      </c>
      <c r="B81" s="562" t="s">
        <v>423</v>
      </c>
      <c r="C81" s="562" t="s">
        <v>424</v>
      </c>
      <c r="D81" s="562" t="s">
        <v>425</v>
      </c>
      <c r="E81" s="562" t="s">
        <v>434</v>
      </c>
      <c r="F81" s="562" t="s">
        <v>425</v>
      </c>
      <c r="G81" s="562" t="s">
        <v>425</v>
      </c>
      <c r="H81" s="562" t="s">
        <v>427</v>
      </c>
      <c r="I81" s="562" t="s">
        <v>428</v>
      </c>
      <c r="J81" s="562" t="s">
        <v>425</v>
      </c>
      <c r="K81" s="562" t="s">
        <v>425</v>
      </c>
      <c r="L81" s="562" t="s">
        <v>429</v>
      </c>
      <c r="M81" s="562" t="s">
        <v>430</v>
      </c>
      <c r="N81" s="562" t="s">
        <v>431</v>
      </c>
      <c r="O81" s="562" t="s">
        <v>431</v>
      </c>
      <c r="P81" s="562" t="s">
        <v>432</v>
      </c>
      <c r="Q81" s="562" t="s">
        <v>423</v>
      </c>
      <c r="R81" s="562" t="s">
        <v>453</v>
      </c>
      <c r="S81" s="561" t="e">
        <f>IF(VLOOKUP($X81,'Tabulka 2A'!$B$8:$G$52,'Tabulka 2A'!M$1,0)="","",VLOOKUP($X81,'Tabulka 2A'!$B$8:$G$52,'Tabulka 2A'!M$1,0))</f>
        <v>#N/A</v>
      </c>
      <c r="T81" s="561" t="e">
        <f>IF(VLOOKUP($X81,'Tabulka 2A'!$B$8:$G$52,'Tabulka 2A'!N$1,0)="","",VLOOKUP($X81,'Tabulka 2A'!$B$8:$G$52,'Tabulka 2A'!N$1,0))</f>
        <v>#N/A</v>
      </c>
      <c r="U81" s="561" t="e">
        <f>IF(VLOOKUP($X81,'Tabulka 2A'!$B$8:$G$52,'Tabulka 2A'!O$1,0)="","",VLOOKUP($X81,'Tabulka 2A'!$B$8:$G$52,'Tabulka 2A'!O$1,0))</f>
        <v>#N/A</v>
      </c>
      <c r="V81" s="561" t="e">
        <f>IF(VLOOKUP($X81,'Tabulka 2A'!$B$8:$G$52,'Tabulka 2A'!P$1,0)="","",VLOOKUP($X81,'Tabulka 2A'!$B$8:$G$52,'Tabulka 2A'!P$1,0))</f>
        <v>#N/A</v>
      </c>
      <c r="W81" s="561" t="e">
        <f>IF(VLOOKUP($X81,'Tabulka 2A'!$B$8:$G$52,'Tabulka 2A'!Q$1,0)="","",VLOOKUP($X81,'Tabulka 2A'!$B$8:$G$52,'Tabulka 2A'!Q$1,0))</f>
        <v>#N/A</v>
      </c>
      <c r="X81" s="562" t="str">
        <f t="shared" si="0"/>
        <v>A.N.@@._Z.S1311._Z._Z.B.B9._Z._Z.S.V._T._T.XDC.N.EDP2</v>
      </c>
      <c r="Y81" s="562"/>
      <c r="Z81" s="562"/>
      <c r="AA81" s="564" t="str">
        <f>IFERROR(+IF(X81=VLOOKUP(X81,'Tabulka 2A'!$B$8:$B$52,1,0),"OK","check!!!!"),"check!!!!")</f>
        <v>check!!!!</v>
      </c>
      <c r="AB81" s="562" t="str">
        <f>IF('Tabulka 2A'!B52=X81,"ok","check!!!!")</f>
        <v>check!!!!</v>
      </c>
      <c r="AC81" s="565"/>
      <c r="AD81" s="566"/>
      <c r="AE81" s="566"/>
      <c r="AF81" s="566"/>
      <c r="AG81" s="566"/>
      <c r="AH81" s="566"/>
      <c r="AI81" s="566"/>
      <c r="AJ81" s="566"/>
      <c r="AK81" s="566"/>
      <c r="AL81" s="566"/>
      <c r="AM81" s="566"/>
      <c r="AN81" s="566"/>
      <c r="AO81" s="566"/>
    </row>
    <row r="82" spans="1:41">
      <c r="A82" s="562" t="s">
        <v>422</v>
      </c>
      <c r="B82" s="562" t="s">
        <v>423</v>
      </c>
      <c r="C82" s="562" t="s">
        <v>424</v>
      </c>
      <c r="D82" s="562" t="s">
        <v>425</v>
      </c>
      <c r="E82" s="562" t="s">
        <v>435</v>
      </c>
      <c r="F82" s="562" t="s">
        <v>425</v>
      </c>
      <c r="G82" s="562" t="s">
        <v>425</v>
      </c>
      <c r="H82" s="562" t="s">
        <v>427</v>
      </c>
      <c r="I82" s="562" t="s">
        <v>452</v>
      </c>
      <c r="J82" s="562" t="s">
        <v>425</v>
      </c>
      <c r="K82" s="562" t="s">
        <v>442</v>
      </c>
      <c r="L82" s="562" t="s">
        <v>429</v>
      </c>
      <c r="M82" s="562" t="s">
        <v>430</v>
      </c>
      <c r="N82" s="562" t="s">
        <v>431</v>
      </c>
      <c r="O82" s="562" t="s">
        <v>431</v>
      </c>
      <c r="P82" s="562" t="s">
        <v>432</v>
      </c>
      <c r="Q82" s="562" t="s">
        <v>423</v>
      </c>
      <c r="R82" s="562" t="s">
        <v>453</v>
      </c>
      <c r="S82" s="567" t="e">
        <f>IF(VLOOKUP($X82,#REF!,#REF!,0)="","",VLOOKUP($X82,#REF!,#REF!,0))</f>
        <v>#REF!</v>
      </c>
      <c r="T82" s="567" t="e">
        <f>IF(VLOOKUP($X82,#REF!,#REF!,0)="","",VLOOKUP($X82,#REF!,#REF!,0))</f>
        <v>#REF!</v>
      </c>
      <c r="U82" s="567" t="e">
        <f>IF(VLOOKUP($X82,#REF!,#REF!,0)="","",VLOOKUP($X82,#REF!,#REF!,0))</f>
        <v>#REF!</v>
      </c>
      <c r="V82" s="567" t="e">
        <f>IF(VLOOKUP($X82,#REF!,#REF!,0)="","",VLOOKUP($X82,#REF!,#REF!,0))</f>
        <v>#REF!</v>
      </c>
      <c r="W82" s="567" t="e">
        <f>IF(VLOOKUP($X82,#REF!,#REF!,0)="","",VLOOKUP($X82,#REF!,#REF!,0))</f>
        <v>#REF!</v>
      </c>
      <c r="X82" s="562" t="str">
        <f t="shared" si="0"/>
        <v>A.N.@@._Z.S1312._Z._Z.B.ORWB._Z.T.S.V._T._T.XDC.N.EDP2</v>
      </c>
      <c r="Y82" s="562"/>
      <c r="Z82" s="562"/>
      <c r="AA82" s="564" t="str">
        <f>IFERROR(+IF(X82=VLOOKUP(X82,#REF!,1,0),"OK","check!!!!"),"check!!!!")</f>
        <v>check!!!!</v>
      </c>
      <c r="AB82" s="562" t="e">
        <f>IF(#REF!=X82,"ok","check!!!!")</f>
        <v>#REF!</v>
      </c>
      <c r="AC82" s="565"/>
      <c r="AD82" s="566"/>
      <c r="AE82" s="566"/>
      <c r="AF82" s="566"/>
      <c r="AG82" s="566"/>
      <c r="AH82" s="566"/>
      <c r="AI82" s="566"/>
      <c r="AJ82" s="566"/>
      <c r="AK82" s="566"/>
      <c r="AL82" s="566"/>
      <c r="AM82" s="566"/>
      <c r="AN82" s="566"/>
      <c r="AO82" s="566"/>
    </row>
    <row r="83" spans="1:41">
      <c r="A83" s="562" t="s">
        <v>422</v>
      </c>
      <c r="B83" s="562" t="s">
        <v>423</v>
      </c>
      <c r="C83" s="562" t="s">
        <v>424</v>
      </c>
      <c r="D83" s="562" t="s">
        <v>425</v>
      </c>
      <c r="E83" s="562" t="s">
        <v>435</v>
      </c>
      <c r="F83" s="562" t="s">
        <v>425</v>
      </c>
      <c r="G83" s="562" t="s">
        <v>425</v>
      </c>
      <c r="H83" s="562" t="s">
        <v>427</v>
      </c>
      <c r="I83" s="562" t="s">
        <v>443</v>
      </c>
      <c r="J83" s="562" t="s">
        <v>443</v>
      </c>
      <c r="K83" s="562" t="s">
        <v>442</v>
      </c>
      <c r="L83" s="562" t="s">
        <v>429</v>
      </c>
      <c r="M83" s="562" t="s">
        <v>430</v>
      </c>
      <c r="N83" s="562" t="s">
        <v>431</v>
      </c>
      <c r="O83" s="562" t="s">
        <v>431</v>
      </c>
      <c r="P83" s="562" t="s">
        <v>432</v>
      </c>
      <c r="Q83" s="562" t="s">
        <v>423</v>
      </c>
      <c r="R83" s="562" t="s">
        <v>453</v>
      </c>
      <c r="S83" s="567" t="e">
        <f>IF(VLOOKUP($X83,#REF!,#REF!,0)="","",VLOOKUP($X83,#REF!,#REF!,0))</f>
        <v>#REF!</v>
      </c>
      <c r="T83" s="567" t="e">
        <f>IF(VLOOKUP($X83,#REF!,#REF!,0)="","",VLOOKUP($X83,#REF!,#REF!,0))</f>
        <v>#REF!</v>
      </c>
      <c r="U83" s="567" t="e">
        <f>IF(VLOOKUP($X83,#REF!,#REF!,0)="","",VLOOKUP($X83,#REF!,#REF!,0))</f>
        <v>#REF!</v>
      </c>
      <c r="V83" s="567" t="e">
        <f>IF(VLOOKUP($X83,#REF!,#REF!,0)="","",VLOOKUP($X83,#REF!,#REF!,0))</f>
        <v>#REF!</v>
      </c>
      <c r="W83" s="567" t="e">
        <f>IF(VLOOKUP($X83,#REF!,#REF!,0)="","",VLOOKUP($X83,#REF!,#REF!,0))</f>
        <v>#REF!</v>
      </c>
      <c r="X83" s="562" t="str">
        <f t="shared" si="0"/>
        <v>A.N.@@._Z.S1312._Z._Z.B.F.F.T.S.V._T._T.XDC.N.EDP2</v>
      </c>
      <c r="Y83" s="562"/>
      <c r="Z83" s="562"/>
      <c r="AA83" s="564" t="str">
        <f>IFERROR(+IF(X83=VLOOKUP(X83,#REF!,1,0),"OK","check!!!!"),"check!!!!")</f>
        <v>check!!!!</v>
      </c>
      <c r="AB83" s="562" t="e">
        <f>IF(#REF!=X83,"ok","check!!!!")</f>
        <v>#REF!</v>
      </c>
      <c r="AC83" s="565"/>
      <c r="AD83" s="566"/>
      <c r="AE83" s="566"/>
      <c r="AF83" s="566"/>
      <c r="AG83" s="566"/>
      <c r="AH83" s="566"/>
      <c r="AI83" s="566"/>
      <c r="AJ83" s="566"/>
      <c r="AK83" s="566"/>
      <c r="AL83" s="566"/>
      <c r="AM83" s="566"/>
      <c r="AN83" s="566"/>
      <c r="AO83" s="566"/>
    </row>
    <row r="84" spans="1:41">
      <c r="A84" s="562" t="s">
        <v>422</v>
      </c>
      <c r="B84" s="562" t="s">
        <v>423</v>
      </c>
      <c r="C84" s="562" t="s">
        <v>424</v>
      </c>
      <c r="D84" s="562" t="s">
        <v>425</v>
      </c>
      <c r="E84" s="562" t="s">
        <v>435</v>
      </c>
      <c r="F84" s="562" t="s">
        <v>425</v>
      </c>
      <c r="G84" s="562" t="s">
        <v>423</v>
      </c>
      <c r="H84" s="562" t="s">
        <v>422</v>
      </c>
      <c r="I84" s="562" t="s">
        <v>443</v>
      </c>
      <c r="J84" s="562" t="s">
        <v>446</v>
      </c>
      <c r="K84" s="562" t="s">
        <v>442</v>
      </c>
      <c r="L84" s="562" t="s">
        <v>429</v>
      </c>
      <c r="M84" s="562" t="s">
        <v>430</v>
      </c>
      <c r="N84" s="562" t="s">
        <v>431</v>
      </c>
      <c r="O84" s="562" t="s">
        <v>431</v>
      </c>
      <c r="P84" s="562" t="s">
        <v>432</v>
      </c>
      <c r="Q84" s="562" t="s">
        <v>423</v>
      </c>
      <c r="R84" s="562" t="s">
        <v>453</v>
      </c>
      <c r="S84" s="567" t="e">
        <f>IF(VLOOKUP($X84,#REF!,#REF!,0)="","",VLOOKUP($X84,#REF!,#REF!,0))</f>
        <v>#REF!</v>
      </c>
      <c r="T84" s="567" t="e">
        <f>IF(VLOOKUP($X84,#REF!,#REF!,0)="","",VLOOKUP($X84,#REF!,#REF!,0))</f>
        <v>#REF!</v>
      </c>
      <c r="U84" s="567" t="e">
        <f>IF(VLOOKUP($X84,#REF!,#REF!,0)="","",VLOOKUP($X84,#REF!,#REF!,0))</f>
        <v>#REF!</v>
      </c>
      <c r="V84" s="567" t="e">
        <f>IF(VLOOKUP($X84,#REF!,#REF!,0)="","",VLOOKUP($X84,#REF!,#REF!,0))</f>
        <v>#REF!</v>
      </c>
      <c r="W84" s="567" t="e">
        <f>IF(VLOOKUP($X84,#REF!,#REF!,0)="","",VLOOKUP($X84,#REF!,#REF!,0))</f>
        <v>#REF!</v>
      </c>
      <c r="X84" s="562" t="str">
        <f t="shared" si="0"/>
        <v>A.N.@@._Z.S1312._Z.N.A.F.F4.T.S.V._T._T.XDC.N.EDP2</v>
      </c>
      <c r="Y84" s="562"/>
      <c r="Z84" s="562"/>
      <c r="AA84" s="564" t="str">
        <f>IFERROR(+IF(X84=VLOOKUP(X84,#REF!,1,0),"OK","check!!!!"),"check!!!!")</f>
        <v>check!!!!</v>
      </c>
      <c r="AB84" s="562" t="e">
        <f>IF(#REF!=X84,"ok","check!!!!")</f>
        <v>#REF!</v>
      </c>
      <c r="AC84" s="565"/>
      <c r="AD84" s="566"/>
      <c r="AE84" s="566"/>
      <c r="AF84" s="566"/>
      <c r="AG84" s="566"/>
      <c r="AH84" s="566"/>
      <c r="AI84" s="566"/>
      <c r="AJ84" s="566"/>
      <c r="AK84" s="566"/>
      <c r="AL84" s="566"/>
      <c r="AM84" s="566"/>
      <c r="AN84" s="566"/>
      <c r="AO84" s="566"/>
    </row>
    <row r="85" spans="1:41">
      <c r="A85" s="562" t="s">
        <v>422</v>
      </c>
      <c r="B85" s="562" t="s">
        <v>423</v>
      </c>
      <c r="C85" s="562" t="s">
        <v>424</v>
      </c>
      <c r="D85" s="562" t="s">
        <v>425</v>
      </c>
      <c r="E85" s="562" t="s">
        <v>435</v>
      </c>
      <c r="F85" s="562" t="s">
        <v>425</v>
      </c>
      <c r="G85" s="562" t="s">
        <v>423</v>
      </c>
      <c r="H85" s="562" t="s">
        <v>422</v>
      </c>
      <c r="I85" s="562" t="s">
        <v>443</v>
      </c>
      <c r="J85" s="562" t="s">
        <v>456</v>
      </c>
      <c r="K85" s="562" t="s">
        <v>442</v>
      </c>
      <c r="L85" s="562" t="s">
        <v>429</v>
      </c>
      <c r="M85" s="562" t="s">
        <v>430</v>
      </c>
      <c r="N85" s="562" t="s">
        <v>431</v>
      </c>
      <c r="O85" s="562" t="s">
        <v>431</v>
      </c>
      <c r="P85" s="562" t="s">
        <v>432</v>
      </c>
      <c r="Q85" s="562" t="s">
        <v>423</v>
      </c>
      <c r="R85" s="562" t="s">
        <v>453</v>
      </c>
      <c r="S85" s="567" t="e">
        <f>IF(VLOOKUP($X85,#REF!,#REF!,0)="","",VLOOKUP($X85,#REF!,#REF!,0))</f>
        <v>#REF!</v>
      </c>
      <c r="T85" s="567" t="e">
        <f>IF(VLOOKUP($X85,#REF!,#REF!,0)="","",VLOOKUP($X85,#REF!,#REF!,0))</f>
        <v>#REF!</v>
      </c>
      <c r="U85" s="567" t="e">
        <f>IF(VLOOKUP($X85,#REF!,#REF!,0)="","",VLOOKUP($X85,#REF!,#REF!,0))</f>
        <v>#REF!</v>
      </c>
      <c r="V85" s="567" t="e">
        <f>IF(VLOOKUP($X85,#REF!,#REF!,0)="","",VLOOKUP($X85,#REF!,#REF!,0))</f>
        <v>#REF!</v>
      </c>
      <c r="W85" s="567" t="e">
        <f>IF(VLOOKUP($X85,#REF!,#REF!,0)="","",VLOOKUP($X85,#REF!,#REF!,0))</f>
        <v>#REF!</v>
      </c>
      <c r="X85" s="562" t="str">
        <f t="shared" si="0"/>
        <v>A.N.@@._Z.S1312._Z.N.A.F.F5.T.S.V._T._T.XDC.N.EDP2</v>
      </c>
      <c r="Y85" s="562"/>
      <c r="Z85" s="562"/>
      <c r="AA85" s="564" t="str">
        <f>IFERROR(+IF(X85=VLOOKUP(X85,#REF!,1,0),"OK","check!!!!"),"check!!!!")</f>
        <v>check!!!!</v>
      </c>
      <c r="AB85" s="562" t="e">
        <f>IF(#REF!=X85,"ok","check!!!!")</f>
        <v>#REF!</v>
      </c>
      <c r="AC85" s="565"/>
      <c r="AD85" s="566"/>
      <c r="AE85" s="566"/>
      <c r="AF85" s="566"/>
      <c r="AG85" s="566"/>
      <c r="AH85" s="566"/>
      <c r="AI85" s="566"/>
      <c r="AJ85" s="566"/>
      <c r="AK85" s="566"/>
      <c r="AL85" s="566"/>
      <c r="AM85" s="566"/>
      <c r="AN85" s="566"/>
      <c r="AO85" s="566"/>
    </row>
    <row r="86" spans="1:41">
      <c r="A86" s="562" t="s">
        <v>422</v>
      </c>
      <c r="B86" s="562" t="s">
        <v>423</v>
      </c>
      <c r="C86" s="562" t="s">
        <v>424</v>
      </c>
      <c r="D86" s="562" t="s">
        <v>425</v>
      </c>
      <c r="E86" s="562" t="s">
        <v>435</v>
      </c>
      <c r="F86" s="562" t="s">
        <v>425</v>
      </c>
      <c r="G86" s="562" t="s">
        <v>425</v>
      </c>
      <c r="H86" s="562" t="s">
        <v>423</v>
      </c>
      <c r="I86" s="562" t="s">
        <v>443</v>
      </c>
      <c r="J86" s="562" t="s">
        <v>457</v>
      </c>
      <c r="K86" s="562" t="s">
        <v>442</v>
      </c>
      <c r="L86" s="562" t="s">
        <v>429</v>
      </c>
      <c r="M86" s="562" t="s">
        <v>430</v>
      </c>
      <c r="N86" s="562" t="s">
        <v>431</v>
      </c>
      <c r="O86" s="562" t="s">
        <v>431</v>
      </c>
      <c r="P86" s="562" t="s">
        <v>432</v>
      </c>
      <c r="Q86" s="562" t="s">
        <v>423</v>
      </c>
      <c r="R86" s="562" t="s">
        <v>453</v>
      </c>
      <c r="S86" s="567" t="e">
        <f>IF(VLOOKUP($X86,#REF!,#REF!,0)="","",VLOOKUP($X86,#REF!,#REF!,0))</f>
        <v>#REF!</v>
      </c>
      <c r="T86" s="567" t="e">
        <f>IF(VLOOKUP($X86,#REF!,#REF!,0)="","",VLOOKUP($X86,#REF!,#REF!,0))</f>
        <v>#REF!</v>
      </c>
      <c r="U86" s="567" t="e">
        <f>IF(VLOOKUP($X86,#REF!,#REF!,0)="","",VLOOKUP($X86,#REF!,#REF!,0))</f>
        <v>#REF!</v>
      </c>
      <c r="V86" s="567" t="e">
        <f>IF(VLOOKUP($X86,#REF!,#REF!,0)="","",VLOOKUP($X86,#REF!,#REF!,0))</f>
        <v>#REF!</v>
      </c>
      <c r="W86" s="567" t="e">
        <f>IF(VLOOKUP($X86,#REF!,#REF!,0)="","",VLOOKUP($X86,#REF!,#REF!,0))</f>
        <v>#REF!</v>
      </c>
      <c r="X86" s="562" t="str">
        <f t="shared" si="0"/>
        <v>A.N.@@._Z.S1312._Z._Z.N.F.FNDX.T.S.V._T._T.XDC.N.EDP2</v>
      </c>
      <c r="Y86" s="562"/>
      <c r="Z86" s="562"/>
      <c r="AA86" s="564" t="str">
        <f>IFERROR(+IF(X86=VLOOKUP(X86,#REF!,1,0),"OK","check!!!!"),"check!!!!")</f>
        <v>check!!!!</v>
      </c>
      <c r="AB86" s="562" t="e">
        <f>IF(#REF!=X86,"ok","check!!!!")</f>
        <v>#REF!</v>
      </c>
      <c r="AC86" s="565"/>
      <c r="AD86" s="566"/>
      <c r="AE86" s="566"/>
      <c r="AF86" s="566"/>
      <c r="AG86" s="566"/>
      <c r="AH86" s="566"/>
      <c r="AI86" s="566"/>
      <c r="AJ86" s="566"/>
      <c r="AK86" s="566"/>
      <c r="AL86" s="566"/>
      <c r="AM86" s="566"/>
      <c r="AN86" s="566"/>
      <c r="AO86" s="566"/>
    </row>
    <row r="87" spans="1:41">
      <c r="A87" s="562" t="s">
        <v>422</v>
      </c>
      <c r="B87" s="562" t="s">
        <v>423</v>
      </c>
      <c r="C87" s="562" t="s">
        <v>424</v>
      </c>
      <c r="D87" s="562" t="s">
        <v>425</v>
      </c>
      <c r="E87" s="562" t="s">
        <v>435</v>
      </c>
      <c r="F87" s="562" t="s">
        <v>425</v>
      </c>
      <c r="G87" s="562" t="s">
        <v>425</v>
      </c>
      <c r="H87" s="562" t="s">
        <v>439</v>
      </c>
      <c r="I87" s="562" t="s">
        <v>443</v>
      </c>
      <c r="J87" s="562" t="s">
        <v>458</v>
      </c>
      <c r="K87" s="562" t="s">
        <v>442</v>
      </c>
      <c r="L87" s="562" t="s">
        <v>429</v>
      </c>
      <c r="M87" s="562" t="s">
        <v>430</v>
      </c>
      <c r="N87" s="562" t="s">
        <v>431</v>
      </c>
      <c r="O87" s="562" t="s">
        <v>431</v>
      </c>
      <c r="P87" s="562" t="s">
        <v>432</v>
      </c>
      <c r="Q87" s="562" t="s">
        <v>423</v>
      </c>
      <c r="R87" s="562" t="s">
        <v>453</v>
      </c>
      <c r="S87" s="567" t="e">
        <f>IF(VLOOKUP($X87,#REF!,#REF!,0)="","",VLOOKUP($X87,#REF!,#REF!,0))</f>
        <v>#REF!</v>
      </c>
      <c r="T87" s="567" t="e">
        <f>IF(VLOOKUP($X87,#REF!,#REF!,0)="","",VLOOKUP($X87,#REF!,#REF!,0))</f>
        <v>#REF!</v>
      </c>
      <c r="U87" s="567" t="e">
        <f>IF(VLOOKUP($X87,#REF!,#REF!,0)="","",VLOOKUP($X87,#REF!,#REF!,0))</f>
        <v>#REF!</v>
      </c>
      <c r="V87" s="567" t="e">
        <f>IF(VLOOKUP($X87,#REF!,#REF!,0)="","",VLOOKUP($X87,#REF!,#REF!,0))</f>
        <v>#REF!</v>
      </c>
      <c r="W87" s="567" t="e">
        <f>IF(VLOOKUP($X87,#REF!,#REF!,0)="","",VLOOKUP($X87,#REF!,#REF!,0))</f>
        <v>#REF!</v>
      </c>
      <c r="X87" s="562" t="str">
        <f t="shared" si="0"/>
        <v>A.N.@@._Z.S1312._Z._Z.L.F.FNDL.T.S.V._T._T.XDC.N.EDP2</v>
      </c>
      <c r="Y87" s="562"/>
      <c r="Z87" s="562"/>
      <c r="AA87" s="564" t="str">
        <f>IFERROR(+IF(X87=VLOOKUP(X87,#REF!,1,0),"OK","check!!!!"),"check!!!!")</f>
        <v>check!!!!</v>
      </c>
      <c r="AB87" s="562" t="e">
        <f>IF(#REF!=X87,"ok","check!!!!")</f>
        <v>#REF!</v>
      </c>
      <c r="AC87" s="565"/>
      <c r="AD87" s="566"/>
      <c r="AE87" s="566"/>
      <c r="AF87" s="566"/>
      <c r="AG87" s="566"/>
      <c r="AH87" s="566"/>
      <c r="AI87" s="566"/>
      <c r="AJ87" s="566"/>
      <c r="AK87" s="566"/>
      <c r="AL87" s="566"/>
      <c r="AM87" s="566"/>
      <c r="AN87" s="566"/>
      <c r="AO87" s="566"/>
    </row>
    <row r="88" spans="1:41">
      <c r="A88" s="553" t="s">
        <v>422</v>
      </c>
      <c r="B88" s="553" t="s">
        <v>423</v>
      </c>
      <c r="C88" s="553" t="s">
        <v>424</v>
      </c>
      <c r="D88" s="553" t="s">
        <v>425</v>
      </c>
      <c r="E88" s="553" t="s">
        <v>435</v>
      </c>
      <c r="F88" s="553" t="s">
        <v>425</v>
      </c>
      <c r="G88" s="562" t="s">
        <v>425</v>
      </c>
      <c r="H88" s="553" t="s">
        <v>423</v>
      </c>
      <c r="I88" s="553" t="s">
        <v>443</v>
      </c>
      <c r="J88" s="553" t="s">
        <v>459</v>
      </c>
      <c r="K88" s="553" t="s">
        <v>442</v>
      </c>
      <c r="L88" s="553" t="s">
        <v>429</v>
      </c>
      <c r="M88" s="553" t="s">
        <v>430</v>
      </c>
      <c r="N88" s="553" t="s">
        <v>431</v>
      </c>
      <c r="O88" s="553" t="s">
        <v>431</v>
      </c>
      <c r="P88" s="553" t="s">
        <v>432</v>
      </c>
      <c r="Q88" s="553" t="s">
        <v>423</v>
      </c>
      <c r="R88" s="553" t="s">
        <v>453</v>
      </c>
      <c r="S88" s="567" t="e">
        <f>IF(VLOOKUP($X88,#REF!,#REF!,0)="","",VLOOKUP($X88,#REF!,#REF!,0))</f>
        <v>#REF!</v>
      </c>
      <c r="T88" s="567" t="e">
        <f>IF(VLOOKUP($X88,#REF!,#REF!,0)="","",VLOOKUP($X88,#REF!,#REF!,0))</f>
        <v>#REF!</v>
      </c>
      <c r="U88" s="567" t="e">
        <f>IF(VLOOKUP($X88,#REF!,#REF!,0)="","",VLOOKUP($X88,#REF!,#REF!,0))</f>
        <v>#REF!</v>
      </c>
      <c r="V88" s="567" t="e">
        <f>IF(VLOOKUP($X88,#REF!,#REF!,0)="","",VLOOKUP($X88,#REF!,#REF!,0))</f>
        <v>#REF!</v>
      </c>
      <c r="W88" s="567" t="e">
        <f>IF(VLOOKUP($X88,#REF!,#REF!,0)="","",VLOOKUP($X88,#REF!,#REF!,0))</f>
        <v>#REF!</v>
      </c>
      <c r="X88" s="562" t="str">
        <f t="shared" si="0"/>
        <v>A.N.@@._Z.S1312._Z._Z.N.F.F71K.T.S.V._T._T.XDC.N.EDP2</v>
      </c>
      <c r="Y88" s="562"/>
      <c r="Z88" s="562"/>
      <c r="AA88" s="564" t="str">
        <f>IFERROR(+IF(X88=VLOOKUP(X88,#REF!,1,0),"OK","check!!!!"),"check!!!!")</f>
        <v>check!!!!</v>
      </c>
      <c r="AB88" s="562" t="e">
        <f>IF(#REF!=X88,"ok","check!!!!")</f>
        <v>#REF!</v>
      </c>
      <c r="AC88" s="565"/>
      <c r="AD88" s="566"/>
      <c r="AE88" s="566"/>
      <c r="AF88" s="566"/>
      <c r="AG88" s="566"/>
      <c r="AH88" s="566"/>
      <c r="AI88" s="566"/>
      <c r="AJ88" s="566"/>
      <c r="AK88" s="566"/>
      <c r="AL88" s="566"/>
      <c r="AM88" s="566"/>
      <c r="AN88" s="566"/>
      <c r="AO88" s="566"/>
    </row>
    <row r="89" spans="1:41">
      <c r="A89" s="553" t="s">
        <v>422</v>
      </c>
      <c r="B89" s="553" t="s">
        <v>423</v>
      </c>
      <c r="C89" s="553" t="s">
        <v>424</v>
      </c>
      <c r="D89" s="553" t="s">
        <v>425</v>
      </c>
      <c r="E89" s="553" t="s">
        <v>435</v>
      </c>
      <c r="F89" s="553" t="s">
        <v>425</v>
      </c>
      <c r="G89" s="562" t="s">
        <v>425</v>
      </c>
      <c r="H89" s="553" t="s">
        <v>423</v>
      </c>
      <c r="I89" s="553" t="s">
        <v>443</v>
      </c>
      <c r="J89" s="553" t="s">
        <v>457</v>
      </c>
      <c r="K89" s="553" t="s">
        <v>442</v>
      </c>
      <c r="L89" s="553" t="s">
        <v>429</v>
      </c>
      <c r="M89" s="553" t="s">
        <v>430</v>
      </c>
      <c r="N89" s="553" t="s">
        <v>431</v>
      </c>
      <c r="O89" s="553" t="s">
        <v>460</v>
      </c>
      <c r="P89" s="553" t="s">
        <v>432</v>
      </c>
      <c r="Q89" s="553" t="s">
        <v>423</v>
      </c>
      <c r="R89" s="553" t="s">
        <v>453</v>
      </c>
      <c r="S89" s="567" t="e">
        <f>IF(VLOOKUP($X89,#REF!,#REF!,0)="","",VLOOKUP($X89,#REF!,#REF!,0))</f>
        <v>#REF!</v>
      </c>
      <c r="T89" s="567" t="e">
        <f>IF(VLOOKUP($X89,#REF!,#REF!,0)="","",VLOOKUP($X89,#REF!,#REF!,0))</f>
        <v>#REF!</v>
      </c>
      <c r="U89" s="567" t="e">
        <f>IF(VLOOKUP($X89,#REF!,#REF!,0)="","",VLOOKUP($X89,#REF!,#REF!,0))</f>
        <v>#REF!</v>
      </c>
      <c r="V89" s="567" t="e">
        <f>IF(VLOOKUP($X89,#REF!,#REF!,0)="","",VLOOKUP($X89,#REF!,#REF!,0))</f>
        <v>#REF!</v>
      </c>
      <c r="W89" s="567" t="e">
        <f>IF(VLOOKUP($X89,#REF!,#REF!,0)="","",VLOOKUP($X89,#REF!,#REF!,0))</f>
        <v>#REF!</v>
      </c>
      <c r="X89" s="562" t="str">
        <f t="shared" si="0"/>
        <v>A.N.@@._Z.S1312._Z._Z.N.F.FNDX.T.S.V._T.C01.XDC.N.EDP2</v>
      </c>
      <c r="Y89" s="562"/>
      <c r="Z89" s="562"/>
      <c r="AA89" s="564" t="str">
        <f>IFERROR(+IF(X89=VLOOKUP(X89,#REF!,1,0),"OK","check!!!!"),"check!!!!")</f>
        <v>check!!!!</v>
      </c>
      <c r="AB89" s="562" t="e">
        <f>IF(#REF!=X89,"ok","check!!!!")</f>
        <v>#REF!</v>
      </c>
      <c r="AC89" s="565"/>
      <c r="AD89" s="566"/>
      <c r="AE89" s="566"/>
      <c r="AF89" s="566"/>
      <c r="AG89" s="566"/>
      <c r="AH89" s="566"/>
      <c r="AI89" s="566"/>
      <c r="AJ89" s="566"/>
      <c r="AK89" s="566"/>
      <c r="AL89" s="566"/>
      <c r="AM89" s="566"/>
      <c r="AN89" s="566"/>
      <c r="AO89" s="566"/>
    </row>
    <row r="90" spans="1:41">
      <c r="A90" s="553" t="s">
        <v>422</v>
      </c>
      <c r="B90" s="553" t="s">
        <v>423</v>
      </c>
      <c r="C90" s="553" t="s">
        <v>424</v>
      </c>
      <c r="D90" s="553" t="s">
        <v>425</v>
      </c>
      <c r="E90" s="553" t="s">
        <v>435</v>
      </c>
      <c r="F90" s="553" t="s">
        <v>425</v>
      </c>
      <c r="G90" s="562" t="s">
        <v>425</v>
      </c>
      <c r="H90" s="553" t="s">
        <v>423</v>
      </c>
      <c r="I90" s="553" t="s">
        <v>443</v>
      </c>
      <c r="J90" s="553" t="s">
        <v>457</v>
      </c>
      <c r="K90" s="553" t="s">
        <v>442</v>
      </c>
      <c r="L90" s="553" t="s">
        <v>429</v>
      </c>
      <c r="M90" s="553" t="s">
        <v>430</v>
      </c>
      <c r="N90" s="553" t="s">
        <v>431</v>
      </c>
      <c r="O90" s="553" t="s">
        <v>461</v>
      </c>
      <c r="P90" s="553" t="s">
        <v>432</v>
      </c>
      <c r="Q90" s="553" t="s">
        <v>423</v>
      </c>
      <c r="R90" s="553" t="s">
        <v>453</v>
      </c>
      <c r="S90" s="567" t="e">
        <f>IF(VLOOKUP($X90,#REF!,#REF!,0)="","",VLOOKUP($X90,#REF!,#REF!,0))</f>
        <v>#REF!</v>
      </c>
      <c r="T90" s="567" t="e">
        <f>IF(VLOOKUP($X90,#REF!,#REF!,0)="","",VLOOKUP($X90,#REF!,#REF!,0))</f>
        <v>#REF!</v>
      </c>
      <c r="U90" s="567" t="e">
        <f>IF(VLOOKUP($X90,#REF!,#REF!,0)="","",VLOOKUP($X90,#REF!,#REF!,0))</f>
        <v>#REF!</v>
      </c>
      <c r="V90" s="567" t="e">
        <f>IF(VLOOKUP($X90,#REF!,#REF!,0)="","",VLOOKUP($X90,#REF!,#REF!,0))</f>
        <v>#REF!</v>
      </c>
      <c r="W90" s="567" t="e">
        <f>IF(VLOOKUP($X90,#REF!,#REF!,0)="","",VLOOKUP($X90,#REF!,#REF!,0))</f>
        <v>#REF!</v>
      </c>
      <c r="X90" s="562" t="str">
        <f t="shared" si="0"/>
        <v>A.N.@@._Z.S1312._Z._Z.N.F.FNDX.T.S.V._T.C02.XDC.N.EDP2</v>
      </c>
      <c r="Y90" s="562"/>
      <c r="Z90" s="562"/>
      <c r="AA90" s="564" t="str">
        <f>IFERROR(+IF(X90=VLOOKUP(X90,#REF!,1,0),"OK","check!!!!"),"check!!!!")</f>
        <v>check!!!!</v>
      </c>
      <c r="AB90" s="562" t="e">
        <f>IF(#REF!=X90,"ok","check!!!!")</f>
        <v>#REF!</v>
      </c>
      <c r="AC90" s="565"/>
      <c r="AD90" s="566"/>
      <c r="AE90" s="566"/>
      <c r="AF90" s="566"/>
      <c r="AG90" s="566"/>
      <c r="AH90" s="566"/>
      <c r="AI90" s="566"/>
      <c r="AJ90" s="566"/>
      <c r="AK90" s="566"/>
      <c r="AL90" s="566"/>
      <c r="AM90" s="566"/>
      <c r="AN90" s="566"/>
      <c r="AO90" s="566"/>
    </row>
    <row r="91" spans="1:41">
      <c r="A91" s="553" t="s">
        <v>422</v>
      </c>
      <c r="B91" s="553" t="s">
        <v>423</v>
      </c>
      <c r="C91" s="553" t="s">
        <v>424</v>
      </c>
      <c r="D91" s="553" t="s">
        <v>425</v>
      </c>
      <c r="E91" s="553" t="s">
        <v>435</v>
      </c>
      <c r="F91" s="553" t="s">
        <v>425</v>
      </c>
      <c r="G91" s="562" t="s">
        <v>425</v>
      </c>
      <c r="H91" s="553" t="s">
        <v>427</v>
      </c>
      <c r="I91" s="553" t="s">
        <v>462</v>
      </c>
      <c r="J91" s="553" t="s">
        <v>425</v>
      </c>
      <c r="K91" s="553" t="s">
        <v>442</v>
      </c>
      <c r="L91" s="553" t="s">
        <v>429</v>
      </c>
      <c r="M91" s="553" t="s">
        <v>430</v>
      </c>
      <c r="N91" s="553" t="s">
        <v>431</v>
      </c>
      <c r="O91" s="553" t="s">
        <v>431</v>
      </c>
      <c r="P91" s="553" t="s">
        <v>432</v>
      </c>
      <c r="Q91" s="553" t="s">
        <v>423</v>
      </c>
      <c r="R91" s="553" t="s">
        <v>453</v>
      </c>
      <c r="S91" s="567" t="e">
        <f>IF(VLOOKUP($X91,#REF!,#REF!,0)="","",VLOOKUP($X91,#REF!,#REF!,0))</f>
        <v>#REF!</v>
      </c>
      <c r="T91" s="567" t="e">
        <f>IF(VLOOKUP($X91,#REF!,#REF!,0)="","",VLOOKUP($X91,#REF!,#REF!,0))</f>
        <v>#REF!</v>
      </c>
      <c r="U91" s="567" t="e">
        <f>IF(VLOOKUP($X91,#REF!,#REF!,0)="","",VLOOKUP($X91,#REF!,#REF!,0))</f>
        <v>#REF!</v>
      </c>
      <c r="V91" s="567" t="e">
        <f>IF(VLOOKUP($X91,#REF!,#REF!,0)="","",VLOOKUP($X91,#REF!,#REF!,0))</f>
        <v>#REF!</v>
      </c>
      <c r="W91" s="567" t="e">
        <f>IF(VLOOKUP($X91,#REF!,#REF!,0)="","",VLOOKUP($X91,#REF!,#REF!,0))</f>
        <v>#REF!</v>
      </c>
      <c r="X91" s="562" t="str">
        <f t="shared" si="0"/>
        <v>A.N.@@._Z.S1312._Z._Z.B.ORNF._Z.T.S.V._T._T.XDC.N.EDP2</v>
      </c>
      <c r="Y91" s="562"/>
      <c r="Z91" s="562"/>
      <c r="AA91" s="564" t="str">
        <f>IFERROR(+IF(X91=VLOOKUP(X91,#REF!,1,0),"OK","check!!!!"),"check!!!!")</f>
        <v>check!!!!</v>
      </c>
      <c r="AB91" s="562" t="e">
        <f>IF(#REF!=X91,"ok","check!!!!")</f>
        <v>#REF!</v>
      </c>
      <c r="AC91" s="565"/>
      <c r="AD91" s="566"/>
      <c r="AE91" s="566"/>
      <c r="AF91" s="566"/>
      <c r="AG91" s="566"/>
      <c r="AH91" s="566"/>
      <c r="AI91" s="566"/>
      <c r="AJ91" s="566"/>
      <c r="AK91" s="566"/>
      <c r="AL91" s="566"/>
      <c r="AM91" s="566"/>
      <c r="AN91" s="566"/>
      <c r="AO91" s="566"/>
    </row>
    <row r="92" spans="1:41">
      <c r="A92" s="553" t="s">
        <v>422</v>
      </c>
      <c r="B92" s="553" t="s">
        <v>423</v>
      </c>
      <c r="C92" s="553" t="s">
        <v>424</v>
      </c>
      <c r="D92" s="553" t="s">
        <v>425</v>
      </c>
      <c r="E92" s="553" t="s">
        <v>435</v>
      </c>
      <c r="F92" s="553" t="s">
        <v>425</v>
      </c>
      <c r="G92" s="562" t="s">
        <v>425</v>
      </c>
      <c r="H92" s="553" t="s">
        <v>427</v>
      </c>
      <c r="I92" s="553" t="s">
        <v>462</v>
      </c>
      <c r="J92" s="553" t="s">
        <v>425</v>
      </c>
      <c r="K92" s="553" t="s">
        <v>442</v>
      </c>
      <c r="L92" s="553" t="s">
        <v>429</v>
      </c>
      <c r="M92" s="553" t="s">
        <v>430</v>
      </c>
      <c r="N92" s="553" t="s">
        <v>431</v>
      </c>
      <c r="O92" s="553" t="s">
        <v>460</v>
      </c>
      <c r="P92" s="553" t="s">
        <v>432</v>
      </c>
      <c r="Q92" s="553" t="s">
        <v>423</v>
      </c>
      <c r="R92" s="553" t="s">
        <v>453</v>
      </c>
      <c r="S92" s="567" t="e">
        <f>IF(VLOOKUP($X92,#REF!,#REF!,0)="","",VLOOKUP($X92,#REF!,#REF!,0))</f>
        <v>#REF!</v>
      </c>
      <c r="T92" s="567" t="e">
        <f>IF(VLOOKUP($X92,#REF!,#REF!,0)="","",VLOOKUP($X92,#REF!,#REF!,0))</f>
        <v>#REF!</v>
      </c>
      <c r="U92" s="567" t="e">
        <f>IF(VLOOKUP($X92,#REF!,#REF!,0)="","",VLOOKUP($X92,#REF!,#REF!,0))</f>
        <v>#REF!</v>
      </c>
      <c r="V92" s="567" t="e">
        <f>IF(VLOOKUP($X92,#REF!,#REF!,0)="","",VLOOKUP($X92,#REF!,#REF!,0))</f>
        <v>#REF!</v>
      </c>
      <c r="W92" s="567" t="e">
        <f>IF(VLOOKUP($X92,#REF!,#REF!,0)="","",VLOOKUP($X92,#REF!,#REF!,0))</f>
        <v>#REF!</v>
      </c>
      <c r="X92" s="562" t="str">
        <f t="shared" si="0"/>
        <v>A.N.@@._Z.S1312._Z._Z.B.ORNF._Z.T.S.V._T.C01.XDC.N.EDP2</v>
      </c>
      <c r="Y92" s="562"/>
      <c r="Z92" s="562"/>
      <c r="AA92" s="564" t="str">
        <f>IFERROR(+IF(X92=VLOOKUP(X92,#REF!,1,0),"OK","check!!!!"),"check!!!!")</f>
        <v>check!!!!</v>
      </c>
      <c r="AB92" s="562" t="e">
        <f>IF(#REF!=X92,"ok","check!!!!")</f>
        <v>#REF!</v>
      </c>
      <c r="AC92" s="565"/>
      <c r="AD92" s="566"/>
      <c r="AE92" s="566"/>
      <c r="AF92" s="566"/>
      <c r="AG92" s="566"/>
      <c r="AH92" s="566"/>
      <c r="AI92" s="566"/>
      <c r="AJ92" s="566"/>
      <c r="AK92" s="566"/>
      <c r="AL92" s="566"/>
      <c r="AM92" s="566"/>
      <c r="AN92" s="566"/>
      <c r="AO92" s="566"/>
    </row>
    <row r="93" spans="1:41">
      <c r="A93" s="553" t="s">
        <v>422</v>
      </c>
      <c r="B93" s="553" t="s">
        <v>423</v>
      </c>
      <c r="C93" s="553" t="s">
        <v>424</v>
      </c>
      <c r="D93" s="553" t="s">
        <v>425</v>
      </c>
      <c r="E93" s="553" t="s">
        <v>435</v>
      </c>
      <c r="F93" s="553" t="s">
        <v>425</v>
      </c>
      <c r="G93" s="562" t="s">
        <v>425</v>
      </c>
      <c r="H93" s="553" t="s">
        <v>427</v>
      </c>
      <c r="I93" s="553" t="s">
        <v>462</v>
      </c>
      <c r="J93" s="553" t="s">
        <v>425</v>
      </c>
      <c r="K93" s="553" t="s">
        <v>442</v>
      </c>
      <c r="L93" s="553" t="s">
        <v>429</v>
      </c>
      <c r="M93" s="553" t="s">
        <v>430</v>
      </c>
      <c r="N93" s="553" t="s">
        <v>431</v>
      </c>
      <c r="O93" s="553" t="s">
        <v>461</v>
      </c>
      <c r="P93" s="553" t="s">
        <v>432</v>
      </c>
      <c r="Q93" s="553" t="s">
        <v>423</v>
      </c>
      <c r="R93" s="553" t="s">
        <v>453</v>
      </c>
      <c r="S93" s="567" t="e">
        <f>IF(VLOOKUP($X93,#REF!,#REF!,0)="","",VLOOKUP($X93,#REF!,#REF!,0))</f>
        <v>#REF!</v>
      </c>
      <c r="T93" s="567" t="e">
        <f>IF(VLOOKUP($X93,#REF!,#REF!,0)="","",VLOOKUP($X93,#REF!,#REF!,0))</f>
        <v>#REF!</v>
      </c>
      <c r="U93" s="567" t="e">
        <f>IF(VLOOKUP($X93,#REF!,#REF!,0)="","",VLOOKUP($X93,#REF!,#REF!,0))</f>
        <v>#REF!</v>
      </c>
      <c r="V93" s="567" t="e">
        <f>IF(VLOOKUP($X93,#REF!,#REF!,0)="","",VLOOKUP($X93,#REF!,#REF!,0))</f>
        <v>#REF!</v>
      </c>
      <c r="W93" s="567" t="e">
        <f>IF(VLOOKUP($X93,#REF!,#REF!,0)="","",VLOOKUP($X93,#REF!,#REF!,0))</f>
        <v>#REF!</v>
      </c>
      <c r="X93" s="562" t="str">
        <f t="shared" si="0"/>
        <v>A.N.@@._Z.S1312._Z._Z.B.ORNF._Z.T.S.V._T.C02.XDC.N.EDP2</v>
      </c>
      <c r="Y93" s="562"/>
      <c r="Z93" s="562"/>
      <c r="AA93" s="564" t="str">
        <f>IFERROR(+IF(X93=VLOOKUP(X93,#REF!,1,0),"OK","check!!!!"),"check!!!!")</f>
        <v>check!!!!</v>
      </c>
      <c r="AB93" s="562" t="e">
        <f>IF(#REF!=X93,"ok","check!!!!")</f>
        <v>#REF!</v>
      </c>
      <c r="AC93" s="565"/>
      <c r="AD93" s="566"/>
      <c r="AE93" s="566"/>
      <c r="AF93" s="566"/>
      <c r="AG93" s="566"/>
      <c r="AH93" s="566"/>
      <c r="AI93" s="566"/>
      <c r="AJ93" s="566"/>
      <c r="AK93" s="566"/>
      <c r="AL93" s="566"/>
      <c r="AM93" s="566"/>
      <c r="AN93" s="566"/>
      <c r="AO93" s="566"/>
    </row>
    <row r="94" spans="1:41">
      <c r="A94" s="553" t="s">
        <v>422</v>
      </c>
      <c r="B94" s="553" t="s">
        <v>423</v>
      </c>
      <c r="C94" s="553" t="s">
        <v>424</v>
      </c>
      <c r="D94" s="553" t="s">
        <v>425</v>
      </c>
      <c r="E94" s="553" t="s">
        <v>435</v>
      </c>
      <c r="F94" s="553" t="s">
        <v>425</v>
      </c>
      <c r="G94" s="562" t="s">
        <v>425</v>
      </c>
      <c r="H94" s="553" t="s">
        <v>427</v>
      </c>
      <c r="I94" s="553" t="s">
        <v>463</v>
      </c>
      <c r="J94" s="553" t="s">
        <v>425</v>
      </c>
      <c r="K94" s="553" t="s">
        <v>442</v>
      </c>
      <c r="L94" s="553" t="s">
        <v>429</v>
      </c>
      <c r="M94" s="553" t="s">
        <v>430</v>
      </c>
      <c r="N94" s="553" t="s">
        <v>431</v>
      </c>
      <c r="O94" s="553" t="s">
        <v>431</v>
      </c>
      <c r="P94" s="553" t="s">
        <v>432</v>
      </c>
      <c r="Q94" s="553" t="s">
        <v>423</v>
      </c>
      <c r="R94" s="553" t="s">
        <v>453</v>
      </c>
      <c r="S94" s="567" t="e">
        <f>IF(VLOOKUP($X94,#REF!,#REF!,0)="","",VLOOKUP($X94,#REF!,#REF!,0))</f>
        <v>#REF!</v>
      </c>
      <c r="T94" s="567" t="e">
        <f>IF(VLOOKUP($X94,#REF!,#REF!,0)="","",VLOOKUP($X94,#REF!,#REF!,0))</f>
        <v>#REF!</v>
      </c>
      <c r="U94" s="567" t="e">
        <f>IF(VLOOKUP($X94,#REF!,#REF!,0)="","",VLOOKUP($X94,#REF!,#REF!,0))</f>
        <v>#REF!</v>
      </c>
      <c r="V94" s="567" t="e">
        <f>IF(VLOOKUP($X94,#REF!,#REF!,0)="","",VLOOKUP($X94,#REF!,#REF!,0))</f>
        <v>#REF!</v>
      </c>
      <c r="W94" s="567" t="e">
        <f>IF(VLOOKUP($X94,#REF!,#REF!,0)="","",VLOOKUP($X94,#REF!,#REF!,0))</f>
        <v>#REF!</v>
      </c>
      <c r="X94" s="562" t="str">
        <f t="shared" si="0"/>
        <v>A.N.@@._Z.S1312._Z._Z.B.ORD41A._Z.T.S.V._T._T.XDC.N.EDP2</v>
      </c>
      <c r="Y94" s="562"/>
      <c r="Z94" s="562"/>
      <c r="AA94" s="564" t="str">
        <f>IFERROR(+IF(X94=VLOOKUP(X94,#REF!,1,0),"OK","check!!!!"),"check!!!!")</f>
        <v>check!!!!</v>
      </c>
      <c r="AB94" s="562" t="e">
        <f>IF(#REF!=X94,"ok","check!!!!")</f>
        <v>#REF!</v>
      </c>
      <c r="AC94" s="565"/>
      <c r="AD94" s="566"/>
      <c r="AE94" s="566"/>
      <c r="AF94" s="566"/>
      <c r="AG94" s="566"/>
      <c r="AH94" s="566"/>
      <c r="AI94" s="566"/>
      <c r="AJ94" s="566"/>
      <c r="AK94" s="566"/>
      <c r="AL94" s="566"/>
      <c r="AM94" s="566"/>
      <c r="AN94" s="566"/>
      <c r="AO94" s="566"/>
    </row>
    <row r="95" spans="1:41">
      <c r="A95" s="553" t="s">
        <v>422</v>
      </c>
      <c r="B95" s="553" t="s">
        <v>423</v>
      </c>
      <c r="C95" s="553" t="s">
        <v>424</v>
      </c>
      <c r="D95" s="553" t="s">
        <v>425</v>
      </c>
      <c r="E95" s="553" t="s">
        <v>435</v>
      </c>
      <c r="F95" s="553" t="s">
        <v>425</v>
      </c>
      <c r="G95" s="562" t="s">
        <v>425</v>
      </c>
      <c r="H95" s="553" t="s">
        <v>422</v>
      </c>
      <c r="I95" s="553" t="s">
        <v>443</v>
      </c>
      <c r="J95" s="553" t="s">
        <v>464</v>
      </c>
      <c r="K95" s="553" t="s">
        <v>442</v>
      </c>
      <c r="L95" s="553" t="s">
        <v>429</v>
      </c>
      <c r="M95" s="553" t="s">
        <v>430</v>
      </c>
      <c r="N95" s="553" t="s">
        <v>431</v>
      </c>
      <c r="O95" s="553" t="s">
        <v>431</v>
      </c>
      <c r="P95" s="553" t="s">
        <v>432</v>
      </c>
      <c r="Q95" s="553" t="s">
        <v>423</v>
      </c>
      <c r="R95" s="553" t="s">
        <v>453</v>
      </c>
      <c r="S95" s="567" t="e">
        <f>IF(VLOOKUP($X95,#REF!,#REF!,0)="","",VLOOKUP($X95,#REF!,#REF!,0))</f>
        <v>#REF!</v>
      </c>
      <c r="T95" s="567" t="e">
        <f>IF(VLOOKUP($X95,#REF!,#REF!,0)="","",VLOOKUP($X95,#REF!,#REF!,0))</f>
        <v>#REF!</v>
      </c>
      <c r="U95" s="567" t="e">
        <f>IF(VLOOKUP($X95,#REF!,#REF!,0)="","",VLOOKUP($X95,#REF!,#REF!,0))</f>
        <v>#REF!</v>
      </c>
      <c r="V95" s="567" t="e">
        <f>IF(VLOOKUP($X95,#REF!,#REF!,0)="","",VLOOKUP($X95,#REF!,#REF!,0))</f>
        <v>#REF!</v>
      </c>
      <c r="W95" s="567" t="e">
        <f>IF(VLOOKUP($X95,#REF!,#REF!,0)="","",VLOOKUP($X95,#REF!,#REF!,0))</f>
        <v>#REF!</v>
      </c>
      <c r="X95" s="562" t="str">
        <f t="shared" si="0"/>
        <v>A.N.@@._Z.S1312._Z._Z.A.F.F8.T.S.V._T._T.XDC.N.EDP2</v>
      </c>
      <c r="Y95" s="562"/>
      <c r="Z95" s="562"/>
      <c r="AA95" s="564" t="str">
        <f>IFERROR(+IF(X95=VLOOKUP(X95,#REF!,1,0),"OK","check!!!!"),"check!!!!")</f>
        <v>check!!!!</v>
      </c>
      <c r="AB95" s="562" t="e">
        <f>IF(#REF!=X95,"ok","check!!!!")</f>
        <v>#REF!</v>
      </c>
      <c r="AC95" s="565"/>
      <c r="AD95" s="566"/>
      <c r="AE95" s="566"/>
      <c r="AF95" s="566"/>
      <c r="AG95" s="566"/>
      <c r="AH95" s="566"/>
      <c r="AI95" s="566"/>
      <c r="AJ95" s="566"/>
      <c r="AK95" s="566"/>
      <c r="AL95" s="566"/>
      <c r="AM95" s="566"/>
      <c r="AN95" s="566"/>
      <c r="AO95" s="566"/>
    </row>
    <row r="96" spans="1:41">
      <c r="A96" s="553" t="s">
        <v>422</v>
      </c>
      <c r="B96" s="553" t="s">
        <v>423</v>
      </c>
      <c r="C96" s="553" t="s">
        <v>424</v>
      </c>
      <c r="D96" s="553" t="s">
        <v>425</v>
      </c>
      <c r="E96" s="553" t="s">
        <v>435</v>
      </c>
      <c r="F96" s="553" t="s">
        <v>425</v>
      </c>
      <c r="G96" s="562" t="s">
        <v>425</v>
      </c>
      <c r="H96" s="553" t="s">
        <v>422</v>
      </c>
      <c r="I96" s="553" t="s">
        <v>443</v>
      </c>
      <c r="J96" s="553" t="s">
        <v>464</v>
      </c>
      <c r="K96" s="553" t="s">
        <v>442</v>
      </c>
      <c r="L96" s="553" t="s">
        <v>429</v>
      </c>
      <c r="M96" s="553" t="s">
        <v>430</v>
      </c>
      <c r="N96" s="553" t="s">
        <v>431</v>
      </c>
      <c r="O96" s="553" t="s">
        <v>460</v>
      </c>
      <c r="P96" s="553" t="s">
        <v>432</v>
      </c>
      <c r="Q96" s="553" t="s">
        <v>423</v>
      </c>
      <c r="R96" s="553" t="s">
        <v>453</v>
      </c>
      <c r="S96" s="567" t="e">
        <f>IF(VLOOKUP($X96,#REF!,#REF!,0)="","",VLOOKUP($X96,#REF!,#REF!,0))</f>
        <v>#REF!</v>
      </c>
      <c r="T96" s="567" t="e">
        <f>IF(VLOOKUP($X96,#REF!,#REF!,0)="","",VLOOKUP($X96,#REF!,#REF!,0))</f>
        <v>#REF!</v>
      </c>
      <c r="U96" s="567" t="e">
        <f>IF(VLOOKUP($X96,#REF!,#REF!,0)="","",VLOOKUP($X96,#REF!,#REF!,0))</f>
        <v>#REF!</v>
      </c>
      <c r="V96" s="567" t="e">
        <f>IF(VLOOKUP($X96,#REF!,#REF!,0)="","",VLOOKUP($X96,#REF!,#REF!,0))</f>
        <v>#REF!</v>
      </c>
      <c r="W96" s="567" t="e">
        <f>IF(VLOOKUP($X96,#REF!,#REF!,0)="","",VLOOKUP($X96,#REF!,#REF!,0))</f>
        <v>#REF!</v>
      </c>
      <c r="X96" s="562" t="str">
        <f t="shared" si="0"/>
        <v>A.N.@@._Z.S1312._Z._Z.A.F.F8.T.S.V._T.C01.XDC.N.EDP2</v>
      </c>
      <c r="Y96" s="562"/>
      <c r="Z96" s="562"/>
      <c r="AA96" s="564" t="str">
        <f>IFERROR(+IF(X96=VLOOKUP(X96,#REF!,1,0),"OK","check!!!!"),"check!!!!")</f>
        <v>check!!!!</v>
      </c>
      <c r="AB96" s="562" t="e">
        <f>IF(#REF!=X96,"ok","check!!!!")</f>
        <v>#REF!</v>
      </c>
      <c r="AC96" s="565"/>
      <c r="AD96" s="566"/>
      <c r="AE96" s="566"/>
      <c r="AF96" s="566"/>
      <c r="AG96" s="566"/>
      <c r="AH96" s="566"/>
      <c r="AI96" s="566"/>
      <c r="AJ96" s="566"/>
      <c r="AK96" s="566"/>
      <c r="AL96" s="566"/>
      <c r="AM96" s="566"/>
      <c r="AN96" s="566"/>
      <c r="AO96" s="566"/>
    </row>
    <row r="97" spans="1:41">
      <c r="A97" s="553" t="s">
        <v>422</v>
      </c>
      <c r="B97" s="553" t="s">
        <v>423</v>
      </c>
      <c r="C97" s="553" t="s">
        <v>424</v>
      </c>
      <c r="D97" s="553" t="s">
        <v>425</v>
      </c>
      <c r="E97" s="553" t="s">
        <v>435</v>
      </c>
      <c r="F97" s="553" t="s">
        <v>425</v>
      </c>
      <c r="G97" s="562" t="s">
        <v>425</v>
      </c>
      <c r="H97" s="553" t="s">
        <v>422</v>
      </c>
      <c r="I97" s="553" t="s">
        <v>443</v>
      </c>
      <c r="J97" s="553" t="s">
        <v>464</v>
      </c>
      <c r="K97" s="553" t="s">
        <v>442</v>
      </c>
      <c r="L97" s="553" t="s">
        <v>429</v>
      </c>
      <c r="M97" s="553" t="s">
        <v>430</v>
      </c>
      <c r="N97" s="553" t="s">
        <v>431</v>
      </c>
      <c r="O97" s="553" t="s">
        <v>461</v>
      </c>
      <c r="P97" s="553" t="s">
        <v>432</v>
      </c>
      <c r="Q97" s="553" t="s">
        <v>423</v>
      </c>
      <c r="R97" s="553" t="s">
        <v>453</v>
      </c>
      <c r="S97" s="567" t="e">
        <f>IF(VLOOKUP($X97,#REF!,#REF!,0)="","",VLOOKUP($X97,#REF!,#REF!,0))</f>
        <v>#REF!</v>
      </c>
      <c r="T97" s="567" t="e">
        <f>IF(VLOOKUP($X97,#REF!,#REF!,0)="","",VLOOKUP($X97,#REF!,#REF!,0))</f>
        <v>#REF!</v>
      </c>
      <c r="U97" s="567" t="e">
        <f>IF(VLOOKUP($X97,#REF!,#REF!,0)="","",VLOOKUP($X97,#REF!,#REF!,0))</f>
        <v>#REF!</v>
      </c>
      <c r="V97" s="567" t="e">
        <f>IF(VLOOKUP($X97,#REF!,#REF!,0)="","",VLOOKUP($X97,#REF!,#REF!,0))</f>
        <v>#REF!</v>
      </c>
      <c r="W97" s="567" t="e">
        <f>IF(VLOOKUP($X97,#REF!,#REF!,0)="","",VLOOKUP($X97,#REF!,#REF!,0))</f>
        <v>#REF!</v>
      </c>
      <c r="X97" s="562" t="str">
        <f t="shared" si="0"/>
        <v>A.N.@@._Z.S1312._Z._Z.A.F.F8.T.S.V._T.C02.XDC.N.EDP2</v>
      </c>
      <c r="Y97" s="562"/>
      <c r="Z97" s="562"/>
      <c r="AA97" s="564" t="str">
        <f>IFERROR(+IF(X97=VLOOKUP(X97,#REF!,1,0),"OK","check!!!!"),"check!!!!")</f>
        <v>check!!!!</v>
      </c>
      <c r="AB97" s="562" t="e">
        <f>IF(#REF!=X97,"ok","check!!!!")</f>
        <v>#REF!</v>
      </c>
      <c r="AC97" s="565"/>
      <c r="AD97" s="566"/>
      <c r="AE97" s="566"/>
      <c r="AF97" s="566"/>
      <c r="AG97" s="566"/>
      <c r="AH97" s="566"/>
      <c r="AI97" s="566"/>
      <c r="AJ97" s="566"/>
      <c r="AK97" s="566"/>
      <c r="AL97" s="566"/>
      <c r="AM97" s="566"/>
      <c r="AN97" s="566"/>
      <c r="AO97" s="566"/>
    </row>
    <row r="98" spans="1:41">
      <c r="A98" s="553" t="s">
        <v>422</v>
      </c>
      <c r="B98" s="553" t="s">
        <v>423</v>
      </c>
      <c r="C98" s="553" t="s">
        <v>424</v>
      </c>
      <c r="D98" s="553" t="s">
        <v>425</v>
      </c>
      <c r="E98" s="553" t="s">
        <v>435</v>
      </c>
      <c r="F98" s="553" t="s">
        <v>425</v>
      </c>
      <c r="G98" s="562" t="s">
        <v>425</v>
      </c>
      <c r="H98" s="553" t="s">
        <v>439</v>
      </c>
      <c r="I98" s="553" t="s">
        <v>443</v>
      </c>
      <c r="J98" s="553" t="s">
        <v>464</v>
      </c>
      <c r="K98" s="553" t="s">
        <v>442</v>
      </c>
      <c r="L98" s="553" t="s">
        <v>429</v>
      </c>
      <c r="M98" s="553" t="s">
        <v>430</v>
      </c>
      <c r="N98" s="553" t="s">
        <v>431</v>
      </c>
      <c r="O98" s="553" t="s">
        <v>431</v>
      </c>
      <c r="P98" s="553" t="s">
        <v>432</v>
      </c>
      <c r="Q98" s="553" t="s">
        <v>423</v>
      </c>
      <c r="R98" s="553" t="s">
        <v>453</v>
      </c>
      <c r="S98" s="567" t="e">
        <f>IF(VLOOKUP($X98,#REF!,#REF!,0)="","",VLOOKUP($X98,#REF!,#REF!,0))</f>
        <v>#REF!</v>
      </c>
      <c r="T98" s="567" t="e">
        <f>IF(VLOOKUP($X98,#REF!,#REF!,0)="","",VLOOKUP($X98,#REF!,#REF!,0))</f>
        <v>#REF!</v>
      </c>
      <c r="U98" s="567" t="e">
        <f>IF(VLOOKUP($X98,#REF!,#REF!,0)="","",VLOOKUP($X98,#REF!,#REF!,0))</f>
        <v>#REF!</v>
      </c>
      <c r="V98" s="567" t="e">
        <f>IF(VLOOKUP($X98,#REF!,#REF!,0)="","",VLOOKUP($X98,#REF!,#REF!,0))</f>
        <v>#REF!</v>
      </c>
      <c r="W98" s="567" t="e">
        <f>IF(VLOOKUP($X98,#REF!,#REF!,0)="","",VLOOKUP($X98,#REF!,#REF!,0))</f>
        <v>#REF!</v>
      </c>
      <c r="X98" s="562" t="str">
        <f t="shared" si="0"/>
        <v>A.N.@@._Z.S1312._Z._Z.L.F.F8.T.S.V._T._T.XDC.N.EDP2</v>
      </c>
      <c r="Y98" s="562"/>
      <c r="Z98" s="562"/>
      <c r="AA98" s="564" t="str">
        <f>IFERROR(+IF(X98=VLOOKUP(X98,#REF!,1,0),"OK","check!!!!"),"check!!!!")</f>
        <v>check!!!!</v>
      </c>
      <c r="AB98" s="562" t="e">
        <f>IF(#REF!=X98,"ok","check!!!!")</f>
        <v>#REF!</v>
      </c>
      <c r="AC98" s="565"/>
      <c r="AD98" s="566"/>
      <c r="AE98" s="566"/>
      <c r="AF98" s="566"/>
      <c r="AG98" s="566"/>
      <c r="AH98" s="566"/>
      <c r="AI98" s="566"/>
      <c r="AJ98" s="566"/>
      <c r="AK98" s="566"/>
      <c r="AL98" s="566"/>
      <c r="AM98" s="566"/>
      <c r="AN98" s="566"/>
      <c r="AO98" s="566"/>
    </row>
    <row r="99" spans="1:41">
      <c r="A99" s="553" t="s">
        <v>422</v>
      </c>
      <c r="B99" s="553" t="s">
        <v>423</v>
      </c>
      <c r="C99" s="553" t="s">
        <v>424</v>
      </c>
      <c r="D99" s="553" t="s">
        <v>425</v>
      </c>
      <c r="E99" s="553" t="s">
        <v>435</v>
      </c>
      <c r="F99" s="553" t="s">
        <v>425</v>
      </c>
      <c r="G99" s="562" t="s">
        <v>425</v>
      </c>
      <c r="H99" s="553" t="s">
        <v>439</v>
      </c>
      <c r="I99" s="553" t="s">
        <v>443</v>
      </c>
      <c r="J99" s="553" t="s">
        <v>464</v>
      </c>
      <c r="K99" s="553" t="s">
        <v>442</v>
      </c>
      <c r="L99" s="553" t="s">
        <v>429</v>
      </c>
      <c r="M99" s="553" t="s">
        <v>430</v>
      </c>
      <c r="N99" s="553" t="s">
        <v>431</v>
      </c>
      <c r="O99" s="553" t="s">
        <v>460</v>
      </c>
      <c r="P99" s="553" t="s">
        <v>432</v>
      </c>
      <c r="Q99" s="553" t="s">
        <v>423</v>
      </c>
      <c r="R99" s="553" t="s">
        <v>453</v>
      </c>
      <c r="S99" s="567" t="e">
        <f>IF(VLOOKUP($X99,#REF!,#REF!,0)="","",VLOOKUP($X99,#REF!,#REF!,0))</f>
        <v>#REF!</v>
      </c>
      <c r="T99" s="567" t="e">
        <f>IF(VLOOKUP($X99,#REF!,#REF!,0)="","",VLOOKUP($X99,#REF!,#REF!,0))</f>
        <v>#REF!</v>
      </c>
      <c r="U99" s="567" t="e">
        <f>IF(VLOOKUP($X99,#REF!,#REF!,0)="","",VLOOKUP($X99,#REF!,#REF!,0))</f>
        <v>#REF!</v>
      </c>
      <c r="V99" s="567" t="e">
        <f>IF(VLOOKUP($X99,#REF!,#REF!,0)="","",VLOOKUP($X99,#REF!,#REF!,0))</f>
        <v>#REF!</v>
      </c>
      <c r="W99" s="567" t="e">
        <f>IF(VLOOKUP($X99,#REF!,#REF!,0)="","",VLOOKUP($X99,#REF!,#REF!,0))</f>
        <v>#REF!</v>
      </c>
      <c r="X99" s="562" t="str">
        <f t="shared" si="0"/>
        <v>A.N.@@._Z.S1312._Z._Z.L.F.F8.T.S.V._T.C01.XDC.N.EDP2</v>
      </c>
      <c r="Y99" s="562"/>
      <c r="Z99" s="562"/>
      <c r="AA99" s="564" t="str">
        <f>IFERROR(+IF(X99=VLOOKUP(X99,#REF!,1,0),"OK","check!!!!"),"check!!!!")</f>
        <v>check!!!!</v>
      </c>
      <c r="AB99" s="562" t="e">
        <f>IF(#REF!=X99,"ok","check!!!!")</f>
        <v>#REF!</v>
      </c>
      <c r="AC99" s="565"/>
      <c r="AD99" s="566"/>
      <c r="AE99" s="566"/>
      <c r="AF99" s="566"/>
      <c r="AG99" s="566"/>
      <c r="AH99" s="566"/>
      <c r="AI99" s="566"/>
      <c r="AJ99" s="566"/>
      <c r="AK99" s="566"/>
      <c r="AL99" s="566"/>
      <c r="AM99" s="566"/>
      <c r="AN99" s="566"/>
      <c r="AO99" s="566"/>
    </row>
    <row r="100" spans="1:41">
      <c r="A100" s="553" t="s">
        <v>422</v>
      </c>
      <c r="B100" s="553" t="s">
        <v>423</v>
      </c>
      <c r="C100" s="553" t="s">
        <v>424</v>
      </c>
      <c r="D100" s="553" t="s">
        <v>425</v>
      </c>
      <c r="E100" s="553" t="s">
        <v>435</v>
      </c>
      <c r="F100" s="553" t="s">
        <v>425</v>
      </c>
      <c r="G100" s="562" t="s">
        <v>425</v>
      </c>
      <c r="H100" s="553" t="s">
        <v>439</v>
      </c>
      <c r="I100" s="553" t="s">
        <v>443</v>
      </c>
      <c r="J100" s="553" t="s">
        <v>464</v>
      </c>
      <c r="K100" s="553" t="s">
        <v>442</v>
      </c>
      <c r="L100" s="553" t="s">
        <v>429</v>
      </c>
      <c r="M100" s="553" t="s">
        <v>430</v>
      </c>
      <c r="N100" s="553" t="s">
        <v>431</v>
      </c>
      <c r="O100" s="553" t="s">
        <v>461</v>
      </c>
      <c r="P100" s="553" t="s">
        <v>432</v>
      </c>
      <c r="Q100" s="553" t="s">
        <v>423</v>
      </c>
      <c r="R100" s="553" t="s">
        <v>453</v>
      </c>
      <c r="S100" s="567" t="e">
        <f>IF(VLOOKUP($X100,#REF!,#REF!,0)="","",VLOOKUP($X100,#REF!,#REF!,0))</f>
        <v>#REF!</v>
      </c>
      <c r="T100" s="567" t="e">
        <f>IF(VLOOKUP($X100,#REF!,#REF!,0)="","",VLOOKUP($X100,#REF!,#REF!,0))</f>
        <v>#REF!</v>
      </c>
      <c r="U100" s="567" t="e">
        <f>IF(VLOOKUP($X100,#REF!,#REF!,0)="","",VLOOKUP($X100,#REF!,#REF!,0))</f>
        <v>#REF!</v>
      </c>
      <c r="V100" s="567" t="e">
        <f>IF(VLOOKUP($X100,#REF!,#REF!,0)="","",VLOOKUP($X100,#REF!,#REF!,0))</f>
        <v>#REF!</v>
      </c>
      <c r="W100" s="567" t="e">
        <f>IF(VLOOKUP($X100,#REF!,#REF!,0)="","",VLOOKUP($X100,#REF!,#REF!,0))</f>
        <v>#REF!</v>
      </c>
      <c r="X100" s="562" t="str">
        <f t="shared" si="0"/>
        <v>A.N.@@._Z.S1312._Z._Z.L.F.F8.T.S.V._T.C02.XDC.N.EDP2</v>
      </c>
      <c r="Y100" s="562"/>
      <c r="Z100" s="562"/>
      <c r="AA100" s="564" t="str">
        <f>IFERROR(+IF(X100=VLOOKUP(X100,#REF!,1,0),"OK","check!!!!"),"check!!!!")</f>
        <v>check!!!!</v>
      </c>
      <c r="AB100" s="562" t="e">
        <f>IF(#REF!=X100,"ok","check!!!!")</f>
        <v>#REF!</v>
      </c>
      <c r="AC100" s="565"/>
      <c r="AD100" s="566"/>
      <c r="AE100" s="566"/>
      <c r="AF100" s="566"/>
      <c r="AG100" s="566"/>
      <c r="AH100" s="566"/>
      <c r="AI100" s="566"/>
      <c r="AJ100" s="566"/>
      <c r="AK100" s="566"/>
      <c r="AL100" s="566"/>
      <c r="AM100" s="566"/>
      <c r="AN100" s="566"/>
      <c r="AO100" s="566"/>
    </row>
    <row r="101" spans="1:41">
      <c r="A101" s="553" t="s">
        <v>422</v>
      </c>
      <c r="B101" s="553" t="s">
        <v>423</v>
      </c>
      <c r="C101" s="553" t="s">
        <v>424</v>
      </c>
      <c r="D101" s="553" t="s">
        <v>425</v>
      </c>
      <c r="E101" s="553" t="s">
        <v>435</v>
      </c>
      <c r="F101" s="553" t="s">
        <v>425</v>
      </c>
      <c r="G101" s="562" t="s">
        <v>425</v>
      </c>
      <c r="H101" s="553" t="s">
        <v>427</v>
      </c>
      <c r="I101" s="553" t="s">
        <v>465</v>
      </c>
      <c r="J101" s="553" t="s">
        <v>425</v>
      </c>
      <c r="K101" s="553" t="s">
        <v>442</v>
      </c>
      <c r="L101" s="553" t="s">
        <v>429</v>
      </c>
      <c r="M101" s="553" t="s">
        <v>430</v>
      </c>
      <c r="N101" s="553" t="s">
        <v>431</v>
      </c>
      <c r="O101" s="553" t="s">
        <v>431</v>
      </c>
      <c r="P101" s="553" t="s">
        <v>432</v>
      </c>
      <c r="Q101" s="553" t="s">
        <v>423</v>
      </c>
      <c r="R101" s="553" t="s">
        <v>453</v>
      </c>
      <c r="S101" s="567" t="e">
        <f>IF(VLOOKUP($X101,#REF!,#REF!,0)="","",VLOOKUP($X101,#REF!,#REF!,0))</f>
        <v>#REF!</v>
      </c>
      <c r="T101" s="567" t="e">
        <f>IF(VLOOKUP($X101,#REF!,#REF!,0)="","",VLOOKUP($X101,#REF!,#REF!,0))</f>
        <v>#REF!</v>
      </c>
      <c r="U101" s="567" t="e">
        <f>IF(VLOOKUP($X101,#REF!,#REF!,0)="","",VLOOKUP($X101,#REF!,#REF!,0))</f>
        <v>#REF!</v>
      </c>
      <c r="V101" s="567" t="e">
        <f>IF(VLOOKUP($X101,#REF!,#REF!,0)="","",VLOOKUP($X101,#REF!,#REF!,0))</f>
        <v>#REF!</v>
      </c>
      <c r="W101" s="567" t="e">
        <f>IF(VLOOKUP($X101,#REF!,#REF!,0)="","",VLOOKUP($X101,#REF!,#REF!,0))</f>
        <v>#REF!</v>
      </c>
      <c r="X101" s="562" t="str">
        <f t="shared" si="0"/>
        <v>A.N.@@._Z.S1312._Z._Z.B.ORWB_E._Z.T.S.V._T._T.XDC.N.EDP2</v>
      </c>
      <c r="Y101" s="562"/>
      <c r="Z101" s="562"/>
      <c r="AA101" s="564" t="str">
        <f>IFERROR(+IF(X101=VLOOKUP(X101,#REF!,1,0),"OK","check!!!!"),"check!!!!")</f>
        <v>check!!!!</v>
      </c>
      <c r="AB101" s="562" t="e">
        <f>IF(#REF!=X101,"ok","check!!!!")</f>
        <v>#REF!</v>
      </c>
      <c r="AC101" s="565"/>
      <c r="AD101" s="566"/>
      <c r="AE101" s="566"/>
      <c r="AF101" s="566"/>
      <c r="AG101" s="566"/>
      <c r="AH101" s="566"/>
      <c r="AI101" s="566"/>
      <c r="AJ101" s="566"/>
      <c r="AK101" s="566"/>
      <c r="AL101" s="566"/>
      <c r="AM101" s="566"/>
      <c r="AN101" s="566"/>
      <c r="AO101" s="566"/>
    </row>
    <row r="102" spans="1:41">
      <c r="A102" s="553" t="s">
        <v>422</v>
      </c>
      <c r="B102" s="553" t="s">
        <v>423</v>
      </c>
      <c r="C102" s="553" t="s">
        <v>424</v>
      </c>
      <c r="D102" s="553" t="s">
        <v>425</v>
      </c>
      <c r="E102" s="553" t="s">
        <v>472</v>
      </c>
      <c r="F102" s="553" t="s">
        <v>425</v>
      </c>
      <c r="G102" s="553" t="s">
        <v>425</v>
      </c>
      <c r="H102" s="553" t="s">
        <v>427</v>
      </c>
      <c r="I102" s="553" t="s">
        <v>428</v>
      </c>
      <c r="J102" s="553" t="s">
        <v>425</v>
      </c>
      <c r="K102" s="553" t="s">
        <v>425</v>
      </c>
      <c r="L102" s="553" t="s">
        <v>429</v>
      </c>
      <c r="M102" s="553" t="s">
        <v>430</v>
      </c>
      <c r="N102" s="553" t="s">
        <v>431</v>
      </c>
      <c r="O102" s="553" t="s">
        <v>431</v>
      </c>
      <c r="P102" s="553" t="s">
        <v>432</v>
      </c>
      <c r="Q102" s="553" t="s">
        <v>423</v>
      </c>
      <c r="R102" s="553" t="s">
        <v>453</v>
      </c>
      <c r="S102" s="567" t="e">
        <f>IF(VLOOKUP($X102,#REF!,#REF!,0)="","",VLOOKUP($X102,#REF!,#REF!,0))</f>
        <v>#REF!</v>
      </c>
      <c r="T102" s="567" t="e">
        <f>IF(VLOOKUP($X102,#REF!,#REF!,0)="","",VLOOKUP($X102,#REF!,#REF!,0))</f>
        <v>#REF!</v>
      </c>
      <c r="U102" s="567" t="e">
        <f>IF(VLOOKUP($X102,#REF!,#REF!,0)="","",VLOOKUP($X102,#REF!,#REF!,0))</f>
        <v>#REF!</v>
      </c>
      <c r="V102" s="567" t="e">
        <f>IF(VLOOKUP($X102,#REF!,#REF!,0)="","",VLOOKUP($X102,#REF!,#REF!,0))</f>
        <v>#REF!</v>
      </c>
      <c r="W102" s="567" t="e">
        <f>IF(VLOOKUP($X102,#REF!,#REF!,0)="","",VLOOKUP($X102,#REF!,#REF!,0))</f>
        <v>#REF!</v>
      </c>
      <c r="X102" s="562" t="str">
        <f t="shared" si="0"/>
        <v>A.N.@@._Z.S13122._Z._Z.B.B9._Z._Z.S.V._T._T.XDC.N.EDP2</v>
      </c>
      <c r="Y102" s="562"/>
      <c r="Z102" s="562"/>
      <c r="AA102" s="564" t="str">
        <f>IFERROR(+IF(X102=VLOOKUP(X102,#REF!,1,0),"OK","check!!!!"),"check!!!!")</f>
        <v>check!!!!</v>
      </c>
      <c r="AB102" s="562" t="e">
        <f>IF(#REF!=X102,"ok","check!!!!")</f>
        <v>#REF!</v>
      </c>
      <c r="AC102" s="565"/>
      <c r="AD102" s="566"/>
      <c r="AE102" s="566"/>
      <c r="AF102" s="566"/>
      <c r="AG102" s="566"/>
      <c r="AH102" s="566"/>
      <c r="AI102" s="566"/>
      <c r="AJ102" s="566"/>
      <c r="AK102" s="566"/>
      <c r="AL102" s="566"/>
      <c r="AM102" s="566"/>
      <c r="AN102" s="566"/>
      <c r="AO102" s="566"/>
    </row>
    <row r="103" spans="1:41">
      <c r="A103" s="553" t="s">
        <v>422</v>
      </c>
      <c r="B103" s="553" t="s">
        <v>423</v>
      </c>
      <c r="C103" s="553" t="s">
        <v>424</v>
      </c>
      <c r="D103" s="553" t="s">
        <v>425</v>
      </c>
      <c r="E103" s="553" t="s">
        <v>472</v>
      </c>
      <c r="F103" s="553" t="s">
        <v>425</v>
      </c>
      <c r="G103" s="553" t="s">
        <v>425</v>
      </c>
      <c r="H103" s="553" t="s">
        <v>427</v>
      </c>
      <c r="I103" s="553" t="s">
        <v>428</v>
      </c>
      <c r="J103" s="553" t="s">
        <v>425</v>
      </c>
      <c r="K103" s="553" t="s">
        <v>425</v>
      </c>
      <c r="L103" s="553" t="s">
        <v>429</v>
      </c>
      <c r="M103" s="553" t="s">
        <v>430</v>
      </c>
      <c r="N103" s="553" t="s">
        <v>431</v>
      </c>
      <c r="O103" s="553" t="s">
        <v>460</v>
      </c>
      <c r="P103" s="553" t="s">
        <v>432</v>
      </c>
      <c r="Q103" s="553" t="s">
        <v>423</v>
      </c>
      <c r="R103" s="553" t="s">
        <v>453</v>
      </c>
      <c r="S103" s="567" t="e">
        <f>IF(VLOOKUP($X103,#REF!,#REF!,0)="","",VLOOKUP($X103,#REF!,#REF!,0))</f>
        <v>#REF!</v>
      </c>
      <c r="T103" s="567" t="e">
        <f>IF(VLOOKUP($X103,#REF!,#REF!,0)="","",VLOOKUP($X103,#REF!,#REF!,0))</f>
        <v>#REF!</v>
      </c>
      <c r="U103" s="567" t="e">
        <f>IF(VLOOKUP($X103,#REF!,#REF!,0)="","",VLOOKUP($X103,#REF!,#REF!,0))</f>
        <v>#REF!</v>
      </c>
      <c r="V103" s="567" t="e">
        <f>IF(VLOOKUP($X103,#REF!,#REF!,0)="","",VLOOKUP($X103,#REF!,#REF!,0))</f>
        <v>#REF!</v>
      </c>
      <c r="W103" s="567" t="e">
        <f>IF(VLOOKUP($X103,#REF!,#REF!,0)="","",VLOOKUP($X103,#REF!,#REF!,0))</f>
        <v>#REF!</v>
      </c>
      <c r="X103" s="562" t="str">
        <f t="shared" si="0"/>
        <v>A.N.@@._Z.S13122._Z._Z.B.B9._Z._Z.S.V._T.C01.XDC.N.EDP2</v>
      </c>
      <c r="Y103" s="562"/>
      <c r="Z103" s="562"/>
      <c r="AA103" s="564" t="str">
        <f>IFERROR(+IF(X103=VLOOKUP(X103,#REF!,1,0),"OK","check!!!!"),"check!!!!")</f>
        <v>check!!!!</v>
      </c>
      <c r="AB103" s="562" t="e">
        <f>IF(#REF!=X103,"ok","check!!!!")</f>
        <v>#REF!</v>
      </c>
      <c r="AC103" s="565"/>
      <c r="AD103" s="566"/>
      <c r="AE103" s="566"/>
      <c r="AF103" s="566"/>
      <c r="AG103" s="566"/>
      <c r="AH103" s="566"/>
      <c r="AI103" s="566"/>
      <c r="AJ103" s="566"/>
      <c r="AK103" s="566"/>
      <c r="AL103" s="566"/>
      <c r="AM103" s="566"/>
      <c r="AN103" s="566"/>
      <c r="AO103" s="566"/>
    </row>
    <row r="104" spans="1:41">
      <c r="A104" s="553" t="s">
        <v>422</v>
      </c>
      <c r="B104" s="553" t="s">
        <v>423</v>
      </c>
      <c r="C104" s="553" t="s">
        <v>424</v>
      </c>
      <c r="D104" s="553" t="s">
        <v>425</v>
      </c>
      <c r="E104" s="553" t="s">
        <v>472</v>
      </c>
      <c r="F104" s="553" t="s">
        <v>425</v>
      </c>
      <c r="G104" s="553" t="s">
        <v>425</v>
      </c>
      <c r="H104" s="553" t="s">
        <v>427</v>
      </c>
      <c r="I104" s="553" t="s">
        <v>428</v>
      </c>
      <c r="J104" s="553" t="s">
        <v>425</v>
      </c>
      <c r="K104" s="553" t="s">
        <v>425</v>
      </c>
      <c r="L104" s="553" t="s">
        <v>429</v>
      </c>
      <c r="M104" s="553" t="s">
        <v>430</v>
      </c>
      <c r="N104" s="553" t="s">
        <v>431</v>
      </c>
      <c r="O104" s="553" t="s">
        <v>461</v>
      </c>
      <c r="P104" s="553" t="s">
        <v>432</v>
      </c>
      <c r="Q104" s="553" t="s">
        <v>423</v>
      </c>
      <c r="R104" s="553" t="s">
        <v>453</v>
      </c>
      <c r="S104" s="567" t="e">
        <f>IF(VLOOKUP($X104,#REF!,#REF!,0)="","",VLOOKUP($X104,#REF!,#REF!,0))</f>
        <v>#REF!</v>
      </c>
      <c r="T104" s="567" t="e">
        <f>IF(VLOOKUP($X104,#REF!,#REF!,0)="","",VLOOKUP($X104,#REF!,#REF!,0))</f>
        <v>#REF!</v>
      </c>
      <c r="U104" s="567" t="e">
        <f>IF(VLOOKUP($X104,#REF!,#REF!,0)="","",VLOOKUP($X104,#REF!,#REF!,0))</f>
        <v>#REF!</v>
      </c>
      <c r="V104" s="567" t="e">
        <f>IF(VLOOKUP($X104,#REF!,#REF!,0)="","",VLOOKUP($X104,#REF!,#REF!,0))</f>
        <v>#REF!</v>
      </c>
      <c r="W104" s="567" t="e">
        <f>IF(VLOOKUP($X104,#REF!,#REF!,0)="","",VLOOKUP($X104,#REF!,#REF!,0))</f>
        <v>#REF!</v>
      </c>
      <c r="X104" s="562" t="str">
        <f t="shared" si="0"/>
        <v>A.N.@@._Z.S13122._Z._Z.B.B9._Z._Z.S.V._T.C02.XDC.N.EDP2</v>
      </c>
      <c r="Y104" s="562"/>
      <c r="Z104" s="562"/>
      <c r="AA104" s="564" t="str">
        <f>IFERROR(+IF(X104=VLOOKUP(X104,#REF!,1,0),"OK","check!!!!"),"check!!!!")</f>
        <v>check!!!!</v>
      </c>
      <c r="AB104" s="562" t="e">
        <f>IF(#REF!=X104,"ok","check!!!!")</f>
        <v>#REF!</v>
      </c>
      <c r="AC104" s="565"/>
      <c r="AD104" s="566"/>
      <c r="AE104" s="566"/>
      <c r="AF104" s="566"/>
      <c r="AG104" s="566"/>
      <c r="AH104" s="566"/>
      <c r="AI104" s="566"/>
      <c r="AJ104" s="566"/>
      <c r="AK104" s="566"/>
      <c r="AL104" s="566"/>
      <c r="AM104" s="566"/>
      <c r="AN104" s="566"/>
      <c r="AO104" s="566"/>
    </row>
    <row r="105" spans="1:41">
      <c r="A105" s="553" t="s">
        <v>422</v>
      </c>
      <c r="B105" s="553" t="s">
        <v>423</v>
      </c>
      <c r="C105" s="553" t="s">
        <v>424</v>
      </c>
      <c r="D105" s="553" t="s">
        <v>425</v>
      </c>
      <c r="E105" s="553" t="s">
        <v>435</v>
      </c>
      <c r="F105" s="553" t="s">
        <v>425</v>
      </c>
      <c r="G105" s="553" t="s">
        <v>425</v>
      </c>
      <c r="H105" s="553" t="s">
        <v>467</v>
      </c>
      <c r="I105" s="553" t="s">
        <v>468</v>
      </c>
      <c r="J105" s="553" t="s">
        <v>425</v>
      </c>
      <c r="K105" s="553" t="s">
        <v>442</v>
      </c>
      <c r="L105" s="553" t="s">
        <v>429</v>
      </c>
      <c r="M105" s="553" t="s">
        <v>430</v>
      </c>
      <c r="N105" s="553" t="s">
        <v>431</v>
      </c>
      <c r="O105" s="553" t="s">
        <v>431</v>
      </c>
      <c r="P105" s="553" t="s">
        <v>432</v>
      </c>
      <c r="Q105" s="553" t="s">
        <v>423</v>
      </c>
      <c r="R105" s="553" t="s">
        <v>453</v>
      </c>
      <c r="S105" s="567" t="e">
        <f>IF(VLOOKUP($X105,#REF!,#REF!,0)="","",VLOOKUP($X105,#REF!,#REF!,0))</f>
        <v>#REF!</v>
      </c>
      <c r="T105" s="567" t="e">
        <f>IF(VLOOKUP($X105,#REF!,#REF!,0)="","",VLOOKUP($X105,#REF!,#REF!,0))</f>
        <v>#REF!</v>
      </c>
      <c r="U105" s="567" t="e">
        <f>IF(VLOOKUP($X105,#REF!,#REF!,0)="","",VLOOKUP($X105,#REF!,#REF!,0))</f>
        <v>#REF!</v>
      </c>
      <c r="V105" s="567" t="e">
        <f>IF(VLOOKUP($X105,#REF!,#REF!,0)="","",VLOOKUP($X105,#REF!,#REF!,0))</f>
        <v>#REF!</v>
      </c>
      <c r="W105" s="567" t="e">
        <f>IF(VLOOKUP($X105,#REF!,#REF!,0)="","",VLOOKUP($X105,#REF!,#REF!,0))</f>
        <v>#REF!</v>
      </c>
      <c r="X105" s="562" t="str">
        <f t="shared" si="0"/>
        <v>A.N.@@._Z.S1312._Z._Z._X.OROA._Z.T.S.V._T._T.XDC.N.EDP2</v>
      </c>
      <c r="Y105" s="562"/>
      <c r="Z105" s="562"/>
      <c r="AA105" s="564" t="str">
        <f>IFERROR(+IF(X105=VLOOKUP(X105,#REF!,1,0),"OK","check!!!!"),"check!!!!")</f>
        <v>check!!!!</v>
      </c>
      <c r="AB105" s="562" t="e">
        <f>IF(#REF!=X105,"ok","check!!!!")</f>
        <v>#REF!</v>
      </c>
      <c r="AC105" s="565"/>
      <c r="AD105" s="566"/>
      <c r="AE105" s="566"/>
      <c r="AF105" s="566"/>
      <c r="AG105" s="566"/>
      <c r="AH105" s="566"/>
      <c r="AI105" s="566"/>
      <c r="AJ105" s="566"/>
      <c r="AK105" s="566"/>
      <c r="AL105" s="566"/>
      <c r="AM105" s="566"/>
      <c r="AN105" s="566"/>
      <c r="AO105" s="566"/>
    </row>
    <row r="106" spans="1:41">
      <c r="A106" s="553" t="s">
        <v>422</v>
      </c>
      <c r="B106" s="553" t="s">
        <v>423</v>
      </c>
      <c r="C106" s="553" t="s">
        <v>424</v>
      </c>
      <c r="D106" s="553" t="s">
        <v>425</v>
      </c>
      <c r="E106" s="553" t="s">
        <v>435</v>
      </c>
      <c r="F106" s="553" t="s">
        <v>425</v>
      </c>
      <c r="G106" s="553" t="s">
        <v>425</v>
      </c>
      <c r="H106" s="553" t="s">
        <v>467</v>
      </c>
      <c r="I106" s="553" t="s">
        <v>468</v>
      </c>
      <c r="J106" s="553" t="s">
        <v>425</v>
      </c>
      <c r="K106" s="553" t="s">
        <v>442</v>
      </c>
      <c r="L106" s="553" t="s">
        <v>429</v>
      </c>
      <c r="M106" s="553" t="s">
        <v>430</v>
      </c>
      <c r="N106" s="553" t="s">
        <v>431</v>
      </c>
      <c r="O106" s="553" t="s">
        <v>460</v>
      </c>
      <c r="P106" s="553" t="s">
        <v>432</v>
      </c>
      <c r="Q106" s="553" t="s">
        <v>423</v>
      </c>
      <c r="R106" s="553" t="s">
        <v>453</v>
      </c>
      <c r="S106" s="567" t="e">
        <f>IF(VLOOKUP($X106,#REF!,#REF!,0)="","",VLOOKUP($X106,#REF!,#REF!,0))</f>
        <v>#REF!</v>
      </c>
      <c r="T106" s="567" t="e">
        <f>IF(VLOOKUP($X106,#REF!,#REF!,0)="","",VLOOKUP($X106,#REF!,#REF!,0))</f>
        <v>#REF!</v>
      </c>
      <c r="U106" s="567" t="e">
        <f>IF(VLOOKUP($X106,#REF!,#REF!,0)="","",VLOOKUP($X106,#REF!,#REF!,0))</f>
        <v>#REF!</v>
      </c>
      <c r="V106" s="567" t="e">
        <f>IF(VLOOKUP($X106,#REF!,#REF!,0)="","",VLOOKUP($X106,#REF!,#REF!,0))</f>
        <v>#REF!</v>
      </c>
      <c r="W106" s="567" t="e">
        <f>IF(VLOOKUP($X106,#REF!,#REF!,0)="","",VLOOKUP($X106,#REF!,#REF!,0))</f>
        <v>#REF!</v>
      </c>
      <c r="X106" s="562" t="str">
        <f t="shared" si="0"/>
        <v>A.N.@@._Z.S1312._Z._Z._X.OROA._Z.T.S.V._T.C01.XDC.N.EDP2</v>
      </c>
      <c r="Y106" s="562"/>
      <c r="Z106" s="562"/>
      <c r="AA106" s="564" t="str">
        <f>IFERROR(+IF(X106=VLOOKUP(X106,#REF!,1,0),"OK","check!!!!"),"check!!!!")</f>
        <v>check!!!!</v>
      </c>
      <c r="AB106" s="562" t="e">
        <f>IF(#REF!=X106,"ok","check!!!!")</f>
        <v>#REF!</v>
      </c>
      <c r="AC106" s="565"/>
      <c r="AD106" s="566"/>
      <c r="AE106" s="566"/>
      <c r="AF106" s="566"/>
      <c r="AG106" s="566"/>
      <c r="AH106" s="566"/>
      <c r="AI106" s="566"/>
      <c r="AJ106" s="566"/>
      <c r="AK106" s="566"/>
      <c r="AL106" s="566"/>
      <c r="AM106" s="566"/>
      <c r="AN106" s="566"/>
      <c r="AO106" s="566"/>
    </row>
    <row r="107" spans="1:41">
      <c r="A107" s="553" t="s">
        <v>422</v>
      </c>
      <c r="B107" s="553" t="s">
        <v>423</v>
      </c>
      <c r="C107" s="553" t="s">
        <v>424</v>
      </c>
      <c r="D107" s="553" t="s">
        <v>425</v>
      </c>
      <c r="E107" s="553" t="s">
        <v>435</v>
      </c>
      <c r="F107" s="553" t="s">
        <v>425</v>
      </c>
      <c r="G107" s="553" t="s">
        <v>425</v>
      </c>
      <c r="H107" s="553" t="s">
        <v>467</v>
      </c>
      <c r="I107" s="553" t="s">
        <v>468</v>
      </c>
      <c r="J107" s="553" t="s">
        <v>425</v>
      </c>
      <c r="K107" s="553" t="s">
        <v>442</v>
      </c>
      <c r="L107" s="553" t="s">
        <v>429</v>
      </c>
      <c r="M107" s="553" t="s">
        <v>430</v>
      </c>
      <c r="N107" s="553" t="s">
        <v>431</v>
      </c>
      <c r="O107" s="553" t="s">
        <v>461</v>
      </c>
      <c r="P107" s="553" t="s">
        <v>432</v>
      </c>
      <c r="Q107" s="553" t="s">
        <v>423</v>
      </c>
      <c r="R107" s="553" t="s">
        <v>453</v>
      </c>
      <c r="S107" s="567" t="e">
        <f>IF(VLOOKUP($X107,#REF!,#REF!,0)="","",VLOOKUP($X107,#REF!,#REF!,0))</f>
        <v>#REF!</v>
      </c>
      <c r="T107" s="567" t="e">
        <f>IF(VLOOKUP($X107,#REF!,#REF!,0)="","",VLOOKUP($X107,#REF!,#REF!,0))</f>
        <v>#REF!</v>
      </c>
      <c r="U107" s="567" t="e">
        <f>IF(VLOOKUP($X107,#REF!,#REF!,0)="","",VLOOKUP($X107,#REF!,#REF!,0))</f>
        <v>#REF!</v>
      </c>
      <c r="V107" s="567" t="e">
        <f>IF(VLOOKUP($X107,#REF!,#REF!,0)="","",VLOOKUP($X107,#REF!,#REF!,0))</f>
        <v>#REF!</v>
      </c>
      <c r="W107" s="567" t="e">
        <f>IF(VLOOKUP($X107,#REF!,#REF!,0)="","",VLOOKUP($X107,#REF!,#REF!,0))</f>
        <v>#REF!</v>
      </c>
      <c r="X107" s="562" t="str">
        <f t="shared" si="0"/>
        <v>A.N.@@._Z.S1312._Z._Z._X.OROA._Z.T.S.V._T.C02.XDC.N.EDP2</v>
      </c>
      <c r="Y107" s="562"/>
      <c r="Z107" s="562"/>
      <c r="AA107" s="564" t="str">
        <f>IFERROR(+IF(X107=VLOOKUP(X107,#REF!,1,0),"OK","check!!!!"),"check!!!!")</f>
        <v>check!!!!</v>
      </c>
      <c r="AB107" s="562" t="e">
        <f>IF(#REF!=X107,"ok","check!!!!")</f>
        <v>#REF!</v>
      </c>
      <c r="AC107" s="565"/>
      <c r="AD107" s="566"/>
      <c r="AE107" s="566"/>
      <c r="AF107" s="566"/>
      <c r="AG107" s="566"/>
      <c r="AH107" s="566"/>
      <c r="AI107" s="566"/>
      <c r="AJ107" s="566"/>
      <c r="AK107" s="566"/>
      <c r="AL107" s="566"/>
      <c r="AM107" s="566"/>
      <c r="AN107" s="566"/>
      <c r="AO107" s="566"/>
    </row>
    <row r="108" spans="1:41">
      <c r="A108" s="553" t="s">
        <v>422</v>
      </c>
      <c r="B108" s="553" t="s">
        <v>423</v>
      </c>
      <c r="C108" s="553" t="s">
        <v>424</v>
      </c>
      <c r="D108" s="553" t="s">
        <v>425</v>
      </c>
      <c r="E108" s="553" t="s">
        <v>435</v>
      </c>
      <c r="F108" s="553" t="s">
        <v>425</v>
      </c>
      <c r="G108" s="553" t="s">
        <v>425</v>
      </c>
      <c r="H108" s="553" t="s">
        <v>467</v>
      </c>
      <c r="I108" s="553" t="s">
        <v>468</v>
      </c>
      <c r="J108" s="553" t="s">
        <v>425</v>
      </c>
      <c r="K108" s="553" t="s">
        <v>442</v>
      </c>
      <c r="L108" s="553" t="s">
        <v>429</v>
      </c>
      <c r="M108" s="553" t="s">
        <v>430</v>
      </c>
      <c r="N108" s="553" t="s">
        <v>431</v>
      </c>
      <c r="O108" s="553" t="s">
        <v>469</v>
      </c>
      <c r="P108" s="553" t="s">
        <v>432</v>
      </c>
      <c r="Q108" s="553" t="s">
        <v>423</v>
      </c>
      <c r="R108" s="553" t="s">
        <v>453</v>
      </c>
      <c r="S108" s="567" t="e">
        <f>IF(VLOOKUP($X108,#REF!,#REF!,0)="","",VLOOKUP($X108,#REF!,#REF!,0))</f>
        <v>#REF!</v>
      </c>
      <c r="T108" s="567" t="e">
        <f>IF(VLOOKUP($X108,#REF!,#REF!,0)="","",VLOOKUP($X108,#REF!,#REF!,0))</f>
        <v>#REF!</v>
      </c>
      <c r="U108" s="567" t="e">
        <f>IF(VLOOKUP($X108,#REF!,#REF!,0)="","",VLOOKUP($X108,#REF!,#REF!,0))</f>
        <v>#REF!</v>
      </c>
      <c r="V108" s="567" t="e">
        <f>IF(VLOOKUP($X108,#REF!,#REF!,0)="","",VLOOKUP($X108,#REF!,#REF!,0))</f>
        <v>#REF!</v>
      </c>
      <c r="W108" s="567" t="e">
        <f>IF(VLOOKUP($X108,#REF!,#REF!,0)="","",VLOOKUP($X108,#REF!,#REF!,0))</f>
        <v>#REF!</v>
      </c>
      <c r="X108" s="562" t="str">
        <f t="shared" si="0"/>
        <v>A.N.@@._Z.S1312._Z._Z._X.OROA._Z.T.S.V._T.C03.XDC.N.EDP2</v>
      </c>
      <c r="Y108" s="562"/>
      <c r="Z108" s="562"/>
      <c r="AA108" s="564" t="str">
        <f>IFERROR(+IF(X108=VLOOKUP(X108,#REF!,1,0),"OK","check!!!!"),"check!!!!")</f>
        <v>check!!!!</v>
      </c>
      <c r="AB108" s="562" t="e">
        <f>IF(#REF!=X108,"ok","check!!!!")</f>
        <v>#REF!</v>
      </c>
      <c r="AC108" s="565"/>
      <c r="AD108" s="566"/>
      <c r="AE108" s="566"/>
      <c r="AF108" s="566"/>
      <c r="AG108" s="566"/>
      <c r="AH108" s="566"/>
      <c r="AI108" s="566"/>
      <c r="AJ108" s="566"/>
      <c r="AK108" s="566"/>
      <c r="AL108" s="566"/>
      <c r="AM108" s="566"/>
      <c r="AN108" s="566"/>
      <c r="AO108" s="566"/>
    </row>
    <row r="109" spans="1:41">
      <c r="A109" s="553" t="s">
        <v>422</v>
      </c>
      <c r="B109" s="553" t="s">
        <v>423</v>
      </c>
      <c r="C109" s="553" t="s">
        <v>424</v>
      </c>
      <c r="D109" s="553" t="s">
        <v>425</v>
      </c>
      <c r="E109" s="553" t="s">
        <v>435</v>
      </c>
      <c r="F109" s="553" t="s">
        <v>425</v>
      </c>
      <c r="G109" s="553" t="s">
        <v>425</v>
      </c>
      <c r="H109" s="553" t="s">
        <v>427</v>
      </c>
      <c r="I109" s="553" t="s">
        <v>428</v>
      </c>
      <c r="J109" s="553" t="s">
        <v>425</v>
      </c>
      <c r="K109" s="553" t="s">
        <v>425</v>
      </c>
      <c r="L109" s="553" t="s">
        <v>429</v>
      </c>
      <c r="M109" s="553" t="s">
        <v>430</v>
      </c>
      <c r="N109" s="553" t="s">
        <v>431</v>
      </c>
      <c r="O109" s="553" t="s">
        <v>431</v>
      </c>
      <c r="P109" s="553" t="s">
        <v>432</v>
      </c>
      <c r="Q109" s="553" t="s">
        <v>423</v>
      </c>
      <c r="R109" s="553" t="s">
        <v>453</v>
      </c>
      <c r="S109" s="567" t="e">
        <f>IF(VLOOKUP($X109,#REF!,#REF!,0)="","",VLOOKUP($X109,#REF!,#REF!,0))</f>
        <v>#REF!</v>
      </c>
      <c r="T109" s="567" t="e">
        <f>IF(VLOOKUP($X109,#REF!,#REF!,0)="","",VLOOKUP($X109,#REF!,#REF!,0))</f>
        <v>#REF!</v>
      </c>
      <c r="U109" s="567" t="e">
        <f>IF(VLOOKUP($X109,#REF!,#REF!,0)="","",VLOOKUP($X109,#REF!,#REF!,0))</f>
        <v>#REF!</v>
      </c>
      <c r="V109" s="567" t="e">
        <f>IF(VLOOKUP($X109,#REF!,#REF!,0)="","",VLOOKUP($X109,#REF!,#REF!,0))</f>
        <v>#REF!</v>
      </c>
      <c r="W109" s="567" t="e">
        <f>IF(VLOOKUP($X109,#REF!,#REF!,0)="","",VLOOKUP($X109,#REF!,#REF!,0))</f>
        <v>#REF!</v>
      </c>
      <c r="X109" s="562" t="str">
        <f t="shared" si="0"/>
        <v>A.N.@@._Z.S1312._Z._Z.B.B9._Z._Z.S.V._T._T.XDC.N.EDP2</v>
      </c>
      <c r="Y109" s="562"/>
      <c r="Z109" s="562"/>
      <c r="AA109" s="564" t="str">
        <f>IFERROR(+IF(X109=VLOOKUP(X109,#REF!,1,0),"OK","check!!!!"),"check!!!!")</f>
        <v>check!!!!</v>
      </c>
      <c r="AB109" s="562" t="e">
        <f>IF(#REF!=X109,"ok","check!!!!")</f>
        <v>#REF!</v>
      </c>
      <c r="AC109" s="565"/>
      <c r="AD109" s="566"/>
      <c r="AE109" s="566"/>
      <c r="AF109" s="566"/>
      <c r="AG109" s="566"/>
      <c r="AH109" s="566"/>
      <c r="AI109" s="566"/>
      <c r="AJ109" s="566"/>
      <c r="AK109" s="566"/>
      <c r="AL109" s="566"/>
      <c r="AM109" s="566"/>
      <c r="AN109" s="566"/>
      <c r="AO109" s="566"/>
    </row>
    <row r="110" spans="1:41">
      <c r="A110" s="553" t="s">
        <v>422</v>
      </c>
      <c r="B110" s="553" t="s">
        <v>423</v>
      </c>
      <c r="C110" s="553" t="s">
        <v>424</v>
      </c>
      <c r="D110" s="553" t="s">
        <v>425</v>
      </c>
      <c r="E110" s="553" t="s">
        <v>436</v>
      </c>
      <c r="F110" s="553" t="s">
        <v>425</v>
      </c>
      <c r="G110" s="562" t="s">
        <v>425</v>
      </c>
      <c r="H110" s="553" t="s">
        <v>427</v>
      </c>
      <c r="I110" s="553" t="s">
        <v>452</v>
      </c>
      <c r="J110" s="553" t="s">
        <v>425</v>
      </c>
      <c r="K110" s="553" t="s">
        <v>442</v>
      </c>
      <c r="L110" s="553" t="s">
        <v>429</v>
      </c>
      <c r="M110" s="553" t="s">
        <v>430</v>
      </c>
      <c r="N110" s="553" t="s">
        <v>431</v>
      </c>
      <c r="O110" s="553" t="s">
        <v>431</v>
      </c>
      <c r="P110" s="553" t="s">
        <v>432</v>
      </c>
      <c r="Q110" s="553" t="s">
        <v>423</v>
      </c>
      <c r="R110" s="553" t="s">
        <v>453</v>
      </c>
      <c r="S110" s="568" t="e">
        <f>IF(VLOOKUP($X110,'Tabulka 2C'!$B$8:$G$43,'Tabulka 2C'!M$1,0)="","",VLOOKUP($X110,'Tabulka 2C'!$B$8:$G$43,'Tabulka 2C'!M$1,0))</f>
        <v>#N/A</v>
      </c>
      <c r="T110" s="568" t="e">
        <f>IF(VLOOKUP($X110,'Tabulka 2C'!$B$8:$G$43,'Tabulka 2C'!N$1,0)="","",VLOOKUP($X110,'Tabulka 2C'!$B$8:$G$43,'Tabulka 2C'!N$1,0))</f>
        <v>#N/A</v>
      </c>
      <c r="U110" s="568" t="e">
        <f>IF(VLOOKUP($X110,'Tabulka 2C'!$B$8:$G$43,'Tabulka 2C'!O$1,0)="","",VLOOKUP($X110,'Tabulka 2C'!$B$8:$G$43,'Tabulka 2C'!O$1,0))</f>
        <v>#N/A</v>
      </c>
      <c r="V110" s="568" t="e">
        <f>IF(VLOOKUP($X110,'Tabulka 2C'!$B$8:$G$43,'Tabulka 2C'!P$1,0)="","",VLOOKUP($X110,'Tabulka 2C'!$B$8:$G$43,'Tabulka 2C'!P$1,0))</f>
        <v>#N/A</v>
      </c>
      <c r="W110" s="568" t="e">
        <f>IF(VLOOKUP($X110,'Tabulka 2C'!$B$8:$G$43,'Tabulka 2C'!Q$1,0)="","",VLOOKUP($X110,'Tabulka 2C'!$B$8:$G$43,'Tabulka 2C'!Q$1,0))</f>
        <v>#N/A</v>
      </c>
      <c r="X110" s="562" t="str">
        <f t="shared" si="0"/>
        <v>A.N.@@._Z.S1313._Z._Z.B.ORWB._Z.T.S.V._T._T.XDC.N.EDP2</v>
      </c>
      <c r="Y110" s="562"/>
      <c r="Z110" s="562"/>
      <c r="AA110" s="564" t="str">
        <f>IFERROR(+IF(X110=VLOOKUP(X110,'Tabulka 2C'!$B$8:$B$43,1,0),"OK","check!!!!"),"check!!!!")</f>
        <v>check!!!!</v>
      </c>
      <c r="AB110" s="562" t="str">
        <f>IF('Tabulka 2C'!B8=X110,"ok","check!!!!")</f>
        <v>check!!!!</v>
      </c>
      <c r="AC110" s="565"/>
      <c r="AD110" s="566"/>
      <c r="AE110" s="566"/>
      <c r="AF110" s="566"/>
      <c r="AG110" s="566"/>
      <c r="AH110" s="566"/>
      <c r="AI110" s="566"/>
      <c r="AJ110" s="566"/>
      <c r="AK110" s="566"/>
      <c r="AL110" s="566"/>
      <c r="AM110" s="566"/>
      <c r="AN110" s="566"/>
      <c r="AO110" s="566"/>
    </row>
    <row r="111" spans="1:41">
      <c r="A111" s="553" t="s">
        <v>422</v>
      </c>
      <c r="B111" s="553" t="s">
        <v>423</v>
      </c>
      <c r="C111" s="553" t="s">
        <v>424</v>
      </c>
      <c r="D111" s="553" t="s">
        <v>425</v>
      </c>
      <c r="E111" s="553" t="s">
        <v>436</v>
      </c>
      <c r="F111" s="553" t="s">
        <v>425</v>
      </c>
      <c r="G111" s="562" t="s">
        <v>425</v>
      </c>
      <c r="H111" s="553" t="s">
        <v>427</v>
      </c>
      <c r="I111" s="553" t="s">
        <v>443</v>
      </c>
      <c r="J111" s="553" t="s">
        <v>443</v>
      </c>
      <c r="K111" s="553" t="s">
        <v>442</v>
      </c>
      <c r="L111" s="553" t="s">
        <v>429</v>
      </c>
      <c r="M111" s="553" t="s">
        <v>430</v>
      </c>
      <c r="N111" s="553" t="s">
        <v>431</v>
      </c>
      <c r="O111" s="553" t="s">
        <v>431</v>
      </c>
      <c r="P111" s="553" t="s">
        <v>432</v>
      </c>
      <c r="Q111" s="553" t="s">
        <v>423</v>
      </c>
      <c r="R111" s="553" t="s">
        <v>453</v>
      </c>
      <c r="S111" s="568" t="e">
        <f>IF(VLOOKUP($X111,'Tabulka 2C'!$B$8:$G$43,'Tabulka 2C'!M$1,0)="","",VLOOKUP($X111,'Tabulka 2C'!$B$8:$G$43,'Tabulka 2C'!M$1,0))</f>
        <v>#N/A</v>
      </c>
      <c r="T111" s="568" t="e">
        <f>IF(VLOOKUP($X111,'Tabulka 2C'!$B$8:$G$43,'Tabulka 2C'!N$1,0)="","",VLOOKUP($X111,'Tabulka 2C'!$B$8:$G$43,'Tabulka 2C'!N$1,0))</f>
        <v>#N/A</v>
      </c>
      <c r="U111" s="568" t="e">
        <f>IF(VLOOKUP($X111,'Tabulka 2C'!$B$8:$G$43,'Tabulka 2C'!O$1,0)="","",VLOOKUP($X111,'Tabulka 2C'!$B$8:$G$43,'Tabulka 2C'!O$1,0))</f>
        <v>#N/A</v>
      </c>
      <c r="V111" s="568" t="e">
        <f>IF(VLOOKUP($X111,'Tabulka 2C'!$B$8:$G$43,'Tabulka 2C'!P$1,0)="","",VLOOKUP($X111,'Tabulka 2C'!$B$8:$G$43,'Tabulka 2C'!P$1,0))</f>
        <v>#N/A</v>
      </c>
      <c r="W111" s="568" t="e">
        <f>IF(VLOOKUP($X111,'Tabulka 2C'!$B$8:$G$43,'Tabulka 2C'!Q$1,0)="","",VLOOKUP($X111,'Tabulka 2C'!$B$8:$G$43,'Tabulka 2C'!Q$1,0))</f>
        <v>#N/A</v>
      </c>
      <c r="X111" s="562" t="str">
        <f t="shared" ref="X111:X174" si="1">A111&amp;"."&amp;B111&amp;"."&amp;C111&amp;"."&amp;D111&amp;"."&amp;E111&amp;"."&amp;F111&amp;"."&amp;G111&amp;"."&amp;H111&amp;"."&amp;I111&amp;"."&amp;J111&amp;"."&amp;K111&amp;"."&amp;L111&amp;"."&amp;M111&amp;"."&amp;N111&amp;"."&amp;O111&amp;"."&amp;P111&amp;"."&amp;Q111&amp;"."&amp;R111</f>
        <v>A.N.@@._Z.S1313._Z._Z.B.F.F.T.S.V._T._T.XDC.N.EDP2</v>
      </c>
      <c r="Y111" s="562"/>
      <c r="Z111" s="562"/>
      <c r="AA111" s="564" t="str">
        <f>IFERROR(+IF(X111=VLOOKUP(X111,'Tabulka 2C'!$B$8:$B$43,1,0),"OK","check!!!!"),"check!!!!")</f>
        <v>check!!!!</v>
      </c>
      <c r="AB111" s="562" t="str">
        <f>IF('Tabulka 2C'!B11=X111,"ok","check!!!!")</f>
        <v>check!!!!</v>
      </c>
      <c r="AC111" s="565"/>
      <c r="AD111" s="566"/>
      <c r="AE111" s="566"/>
      <c r="AF111" s="566"/>
      <c r="AG111" s="566"/>
      <c r="AH111" s="566"/>
      <c r="AI111" s="566"/>
      <c r="AJ111" s="566"/>
      <c r="AK111" s="566"/>
      <c r="AL111" s="566"/>
      <c r="AM111" s="566"/>
      <c r="AN111" s="566"/>
      <c r="AO111" s="566"/>
    </row>
    <row r="112" spans="1:41">
      <c r="A112" s="553" t="s">
        <v>422</v>
      </c>
      <c r="B112" s="553" t="s">
        <v>423</v>
      </c>
      <c r="C112" s="553" t="s">
        <v>424</v>
      </c>
      <c r="D112" s="553" t="s">
        <v>425</v>
      </c>
      <c r="E112" s="553" t="s">
        <v>436</v>
      </c>
      <c r="F112" s="553" t="s">
        <v>425</v>
      </c>
      <c r="G112" s="562" t="s">
        <v>423</v>
      </c>
      <c r="H112" s="553" t="s">
        <v>422</v>
      </c>
      <c r="I112" s="553" t="s">
        <v>443</v>
      </c>
      <c r="J112" s="553" t="s">
        <v>446</v>
      </c>
      <c r="K112" s="553" t="s">
        <v>442</v>
      </c>
      <c r="L112" s="553" t="s">
        <v>429</v>
      </c>
      <c r="M112" s="553" t="s">
        <v>430</v>
      </c>
      <c r="N112" s="553" t="s">
        <v>431</v>
      </c>
      <c r="O112" s="553" t="s">
        <v>431</v>
      </c>
      <c r="P112" s="553" t="s">
        <v>432</v>
      </c>
      <c r="Q112" s="553" t="s">
        <v>423</v>
      </c>
      <c r="R112" s="553" t="s">
        <v>453</v>
      </c>
      <c r="S112" s="568" t="e">
        <f>IF(VLOOKUP($X112,'Tabulka 2C'!$B$8:$G$43,'Tabulka 2C'!M$1,0)="","",VLOOKUP($X112,'Tabulka 2C'!$B$8:$G$43,'Tabulka 2C'!M$1,0))</f>
        <v>#N/A</v>
      </c>
      <c r="T112" s="568" t="e">
        <f>IF(VLOOKUP($X112,'Tabulka 2C'!$B$8:$G$43,'Tabulka 2C'!N$1,0)="","",VLOOKUP($X112,'Tabulka 2C'!$B$8:$G$43,'Tabulka 2C'!N$1,0))</f>
        <v>#N/A</v>
      </c>
      <c r="U112" s="568" t="e">
        <f>IF(VLOOKUP($X112,'Tabulka 2C'!$B$8:$G$43,'Tabulka 2C'!O$1,0)="","",VLOOKUP($X112,'Tabulka 2C'!$B$8:$G$43,'Tabulka 2C'!O$1,0))</f>
        <v>#N/A</v>
      </c>
      <c r="V112" s="568" t="e">
        <f>IF(VLOOKUP($X112,'Tabulka 2C'!$B$8:$G$43,'Tabulka 2C'!P$1,0)="","",VLOOKUP($X112,'Tabulka 2C'!$B$8:$G$43,'Tabulka 2C'!P$1,0))</f>
        <v>#N/A</v>
      </c>
      <c r="W112" s="568" t="e">
        <f>IF(VLOOKUP($X112,'Tabulka 2C'!$B$8:$G$43,'Tabulka 2C'!Q$1,0)="","",VLOOKUP($X112,'Tabulka 2C'!$B$8:$G$43,'Tabulka 2C'!Q$1,0))</f>
        <v>#N/A</v>
      </c>
      <c r="X112" s="562" t="str">
        <f t="shared" si="1"/>
        <v>A.N.@@._Z.S1313._Z.N.A.F.F4.T.S.V._T._T.XDC.N.EDP2</v>
      </c>
      <c r="Y112" s="562"/>
      <c r="Z112" s="562"/>
      <c r="AA112" s="564" t="str">
        <f>IFERROR(+IF(X112=VLOOKUP(X112,'Tabulka 2C'!$B$8:$B$43,1,0),"OK","check!!!!"),"check!!!!")</f>
        <v>check!!!!</v>
      </c>
      <c r="AB112" s="562" t="str">
        <f>IF('Tabulka 2C'!B12=X112,"ok","check!!!!")</f>
        <v>check!!!!</v>
      </c>
      <c r="AC112" s="565"/>
      <c r="AD112" s="566"/>
      <c r="AE112" s="566"/>
      <c r="AF112" s="566"/>
      <c r="AG112" s="566"/>
      <c r="AH112" s="566"/>
      <c r="AI112" s="566"/>
      <c r="AJ112" s="566"/>
      <c r="AK112" s="566"/>
      <c r="AL112" s="566"/>
      <c r="AM112" s="566"/>
      <c r="AN112" s="566"/>
      <c r="AO112" s="566"/>
    </row>
    <row r="113" spans="1:41">
      <c r="A113" s="553" t="s">
        <v>422</v>
      </c>
      <c r="B113" s="553" t="s">
        <v>423</v>
      </c>
      <c r="C113" s="553" t="s">
        <v>424</v>
      </c>
      <c r="D113" s="553" t="s">
        <v>425</v>
      </c>
      <c r="E113" s="553" t="s">
        <v>436</v>
      </c>
      <c r="F113" s="553" t="s">
        <v>425</v>
      </c>
      <c r="G113" s="562" t="s">
        <v>423</v>
      </c>
      <c r="H113" s="553" t="s">
        <v>422</v>
      </c>
      <c r="I113" s="553" t="s">
        <v>443</v>
      </c>
      <c r="J113" s="553" t="s">
        <v>456</v>
      </c>
      <c r="K113" s="553" t="s">
        <v>442</v>
      </c>
      <c r="L113" s="553" t="s">
        <v>429</v>
      </c>
      <c r="M113" s="553" t="s">
        <v>430</v>
      </c>
      <c r="N113" s="553" t="s">
        <v>431</v>
      </c>
      <c r="O113" s="553" t="s">
        <v>431</v>
      </c>
      <c r="P113" s="553" t="s">
        <v>432</v>
      </c>
      <c r="Q113" s="553" t="s">
        <v>423</v>
      </c>
      <c r="R113" s="553" t="s">
        <v>453</v>
      </c>
      <c r="S113" s="568" t="e">
        <f>IF(VLOOKUP($X113,'Tabulka 2C'!$B$8:$G$43,'Tabulka 2C'!M$1,0)="","",VLOOKUP($X113,'Tabulka 2C'!$B$8:$G$43,'Tabulka 2C'!M$1,0))</f>
        <v>#N/A</v>
      </c>
      <c r="T113" s="568" t="e">
        <f>IF(VLOOKUP($X113,'Tabulka 2C'!$B$8:$G$43,'Tabulka 2C'!N$1,0)="","",VLOOKUP($X113,'Tabulka 2C'!$B$8:$G$43,'Tabulka 2C'!N$1,0))</f>
        <v>#N/A</v>
      </c>
      <c r="U113" s="568" t="e">
        <f>IF(VLOOKUP($X113,'Tabulka 2C'!$B$8:$G$43,'Tabulka 2C'!O$1,0)="","",VLOOKUP($X113,'Tabulka 2C'!$B$8:$G$43,'Tabulka 2C'!O$1,0))</f>
        <v>#N/A</v>
      </c>
      <c r="V113" s="568" t="e">
        <f>IF(VLOOKUP($X113,'Tabulka 2C'!$B$8:$G$43,'Tabulka 2C'!P$1,0)="","",VLOOKUP($X113,'Tabulka 2C'!$B$8:$G$43,'Tabulka 2C'!P$1,0))</f>
        <v>#N/A</v>
      </c>
      <c r="W113" s="568" t="e">
        <f>IF(VLOOKUP($X113,'Tabulka 2C'!$B$8:$G$43,'Tabulka 2C'!Q$1,0)="","",VLOOKUP($X113,'Tabulka 2C'!$B$8:$G$43,'Tabulka 2C'!Q$1,0))</f>
        <v>#N/A</v>
      </c>
      <c r="X113" s="562" t="str">
        <f t="shared" si="1"/>
        <v>A.N.@@._Z.S1313._Z.N.A.F.F5.T.S.V._T._T.XDC.N.EDP2</v>
      </c>
      <c r="Y113" s="562"/>
      <c r="Z113" s="562"/>
      <c r="AA113" s="564" t="str">
        <f>IFERROR(+IF(X113=VLOOKUP(X113,'Tabulka 2C'!$B$8:$B$43,1,0),"OK","check!!!!"),"check!!!!")</f>
        <v>check!!!!</v>
      </c>
      <c r="AB113" s="562" t="str">
        <f>IF('Tabulka 2C'!B13=X113,"ok","check!!!!")</f>
        <v>check!!!!</v>
      </c>
      <c r="AC113" s="565"/>
      <c r="AD113" s="566"/>
      <c r="AE113" s="566"/>
      <c r="AF113" s="566"/>
      <c r="AG113" s="566"/>
      <c r="AH113" s="566"/>
      <c r="AI113" s="566"/>
      <c r="AJ113" s="566"/>
      <c r="AK113" s="566"/>
      <c r="AL113" s="566"/>
      <c r="AM113" s="566"/>
      <c r="AN113" s="566"/>
      <c r="AO113" s="566"/>
    </row>
    <row r="114" spans="1:41">
      <c r="A114" s="553" t="s">
        <v>422</v>
      </c>
      <c r="B114" s="553" t="s">
        <v>423</v>
      </c>
      <c r="C114" s="553" t="s">
        <v>424</v>
      </c>
      <c r="D114" s="553" t="s">
        <v>425</v>
      </c>
      <c r="E114" s="553" t="s">
        <v>436</v>
      </c>
      <c r="F114" s="553" t="s">
        <v>425</v>
      </c>
      <c r="G114" s="562" t="s">
        <v>425</v>
      </c>
      <c r="H114" s="553" t="s">
        <v>423</v>
      </c>
      <c r="I114" s="553" t="s">
        <v>443</v>
      </c>
      <c r="J114" s="553" t="s">
        <v>457</v>
      </c>
      <c r="K114" s="553" t="s">
        <v>442</v>
      </c>
      <c r="L114" s="553" t="s">
        <v>429</v>
      </c>
      <c r="M114" s="553" t="s">
        <v>430</v>
      </c>
      <c r="N114" s="553" t="s">
        <v>431</v>
      </c>
      <c r="O114" s="553" t="s">
        <v>431</v>
      </c>
      <c r="P114" s="553" t="s">
        <v>432</v>
      </c>
      <c r="Q114" s="553" t="s">
        <v>423</v>
      </c>
      <c r="R114" s="553" t="s">
        <v>453</v>
      </c>
      <c r="S114" s="568" t="e">
        <f>IF(VLOOKUP($X114,'Tabulka 2C'!$B$8:$G$43,'Tabulka 2C'!M$1,0)="","",VLOOKUP($X114,'Tabulka 2C'!$B$8:$G$43,'Tabulka 2C'!M$1,0))</f>
        <v>#N/A</v>
      </c>
      <c r="T114" s="568" t="e">
        <f>IF(VLOOKUP($X114,'Tabulka 2C'!$B$8:$G$43,'Tabulka 2C'!N$1,0)="","",VLOOKUP($X114,'Tabulka 2C'!$B$8:$G$43,'Tabulka 2C'!N$1,0))</f>
        <v>#N/A</v>
      </c>
      <c r="U114" s="568" t="e">
        <f>IF(VLOOKUP($X114,'Tabulka 2C'!$B$8:$G$43,'Tabulka 2C'!O$1,0)="","",VLOOKUP($X114,'Tabulka 2C'!$B$8:$G$43,'Tabulka 2C'!O$1,0))</f>
        <v>#N/A</v>
      </c>
      <c r="V114" s="568" t="e">
        <f>IF(VLOOKUP($X114,'Tabulka 2C'!$B$8:$G$43,'Tabulka 2C'!P$1,0)="","",VLOOKUP($X114,'Tabulka 2C'!$B$8:$G$43,'Tabulka 2C'!P$1,0))</f>
        <v>#N/A</v>
      </c>
      <c r="W114" s="568" t="e">
        <f>IF(VLOOKUP($X114,'Tabulka 2C'!$B$8:$G$43,'Tabulka 2C'!Q$1,0)="","",VLOOKUP($X114,'Tabulka 2C'!$B$8:$G$43,'Tabulka 2C'!Q$1,0))</f>
        <v>#N/A</v>
      </c>
      <c r="X114" s="562" t="str">
        <f t="shared" si="1"/>
        <v>A.N.@@._Z.S1313._Z._Z.N.F.FNDX.T.S.V._T._T.XDC.N.EDP2</v>
      </c>
      <c r="Y114" s="562"/>
      <c r="Z114" s="562"/>
      <c r="AA114" s="564" t="str">
        <f>IFERROR(+IF(X114=VLOOKUP(X114,'Tabulka 2C'!$B$8:$B$43,1,0),"OK","check!!!!"),"check!!!!")</f>
        <v>check!!!!</v>
      </c>
      <c r="AB114" s="562" t="str">
        <f>IF('Tabulka 2C'!B14=X114,"ok","check!!!!")</f>
        <v>check!!!!</v>
      </c>
      <c r="AC114" s="565"/>
      <c r="AD114" s="566"/>
      <c r="AE114" s="566"/>
      <c r="AF114" s="566"/>
      <c r="AG114" s="566"/>
      <c r="AH114" s="566"/>
      <c r="AI114" s="566"/>
      <c r="AJ114" s="566"/>
      <c r="AK114" s="566"/>
      <c r="AL114" s="566"/>
      <c r="AM114" s="566"/>
      <c r="AN114" s="566"/>
      <c r="AO114" s="566"/>
    </row>
    <row r="115" spans="1:41">
      <c r="A115" s="553" t="s">
        <v>422</v>
      </c>
      <c r="B115" s="553" t="s">
        <v>423</v>
      </c>
      <c r="C115" s="553" t="s">
        <v>424</v>
      </c>
      <c r="D115" s="553" t="s">
        <v>425</v>
      </c>
      <c r="E115" s="553" t="s">
        <v>436</v>
      </c>
      <c r="F115" s="553" t="s">
        <v>425</v>
      </c>
      <c r="G115" s="562" t="s">
        <v>425</v>
      </c>
      <c r="H115" s="553" t="s">
        <v>439</v>
      </c>
      <c r="I115" s="553" t="s">
        <v>443</v>
      </c>
      <c r="J115" s="553" t="s">
        <v>458</v>
      </c>
      <c r="K115" s="553" t="s">
        <v>442</v>
      </c>
      <c r="L115" s="553" t="s">
        <v>429</v>
      </c>
      <c r="M115" s="553" t="s">
        <v>430</v>
      </c>
      <c r="N115" s="553" t="s">
        <v>431</v>
      </c>
      <c r="O115" s="553" t="s">
        <v>431</v>
      </c>
      <c r="P115" s="553" t="s">
        <v>432</v>
      </c>
      <c r="Q115" s="553" t="s">
        <v>423</v>
      </c>
      <c r="R115" s="553" t="s">
        <v>453</v>
      </c>
      <c r="S115" s="568" t="e">
        <f>IF(VLOOKUP($X115,'Tabulka 2C'!$B$8:$G$43,'Tabulka 2C'!M$1,0)="","",VLOOKUP($X115,'Tabulka 2C'!$B$8:$G$43,'Tabulka 2C'!M$1,0))</f>
        <v>#N/A</v>
      </c>
      <c r="T115" s="568" t="e">
        <f>IF(VLOOKUP($X115,'Tabulka 2C'!$B$8:$G$43,'Tabulka 2C'!N$1,0)="","",VLOOKUP($X115,'Tabulka 2C'!$B$8:$G$43,'Tabulka 2C'!N$1,0))</f>
        <v>#N/A</v>
      </c>
      <c r="U115" s="568" t="e">
        <f>IF(VLOOKUP($X115,'Tabulka 2C'!$B$8:$G$43,'Tabulka 2C'!O$1,0)="","",VLOOKUP($X115,'Tabulka 2C'!$B$8:$G$43,'Tabulka 2C'!O$1,0))</f>
        <v>#N/A</v>
      </c>
      <c r="V115" s="568" t="e">
        <f>IF(VLOOKUP($X115,'Tabulka 2C'!$B$8:$G$43,'Tabulka 2C'!P$1,0)="","",VLOOKUP($X115,'Tabulka 2C'!$B$8:$G$43,'Tabulka 2C'!P$1,0))</f>
        <v>#N/A</v>
      </c>
      <c r="W115" s="568" t="e">
        <f>IF(VLOOKUP($X115,'Tabulka 2C'!$B$8:$G$43,'Tabulka 2C'!Q$1,0)="","",VLOOKUP($X115,'Tabulka 2C'!$B$8:$G$43,'Tabulka 2C'!Q$1,0))</f>
        <v>#N/A</v>
      </c>
      <c r="X115" s="562" t="str">
        <f t="shared" si="1"/>
        <v>A.N.@@._Z.S1313._Z._Z.L.F.FNDL.T.S.V._T._T.XDC.N.EDP2</v>
      </c>
      <c r="Y115" s="562"/>
      <c r="Z115" s="562"/>
      <c r="AA115" s="564" t="str">
        <f>IFERROR(+IF(X115=VLOOKUP(X115,'Tabulka 2C'!$B$8:$B$43,1,0),"OK","check!!!!"),"check!!!!")</f>
        <v>check!!!!</v>
      </c>
      <c r="AB115" s="562" t="str">
        <f>IF('Tabulka 2C'!B15=X115,"ok","check!!!!")</f>
        <v>check!!!!</v>
      </c>
      <c r="AC115" s="565"/>
      <c r="AD115" s="566"/>
      <c r="AE115" s="566"/>
      <c r="AF115" s="566"/>
      <c r="AG115" s="566"/>
      <c r="AH115" s="566"/>
      <c r="AI115" s="566"/>
      <c r="AJ115" s="566"/>
      <c r="AK115" s="566"/>
      <c r="AL115" s="566"/>
      <c r="AM115" s="566"/>
      <c r="AN115" s="566"/>
      <c r="AO115" s="566"/>
    </row>
    <row r="116" spans="1:41">
      <c r="A116" s="553" t="s">
        <v>422</v>
      </c>
      <c r="B116" s="553" t="s">
        <v>423</v>
      </c>
      <c r="C116" s="553" t="s">
        <v>424</v>
      </c>
      <c r="D116" s="553" t="s">
        <v>425</v>
      </c>
      <c r="E116" s="553" t="s">
        <v>436</v>
      </c>
      <c r="F116" s="553" t="s">
        <v>425</v>
      </c>
      <c r="G116" s="562" t="s">
        <v>425</v>
      </c>
      <c r="H116" s="553" t="s">
        <v>423</v>
      </c>
      <c r="I116" s="553" t="s">
        <v>443</v>
      </c>
      <c r="J116" s="553" t="s">
        <v>459</v>
      </c>
      <c r="K116" s="553" t="s">
        <v>442</v>
      </c>
      <c r="L116" s="553" t="s">
        <v>429</v>
      </c>
      <c r="M116" s="553" t="s">
        <v>430</v>
      </c>
      <c r="N116" s="553" t="s">
        <v>431</v>
      </c>
      <c r="O116" s="553" t="s">
        <v>431</v>
      </c>
      <c r="P116" s="553" t="s">
        <v>432</v>
      </c>
      <c r="Q116" s="553" t="s">
        <v>423</v>
      </c>
      <c r="R116" s="553" t="s">
        <v>453</v>
      </c>
      <c r="S116" s="568" t="e">
        <f>IF(VLOOKUP($X116,'Tabulka 2C'!$B$8:$G$43,'Tabulka 2C'!M$1,0)="","",VLOOKUP($X116,'Tabulka 2C'!$B$8:$G$43,'Tabulka 2C'!M$1,0))</f>
        <v>#N/A</v>
      </c>
      <c r="T116" s="568" t="e">
        <f>IF(VLOOKUP($X116,'Tabulka 2C'!$B$8:$G$43,'Tabulka 2C'!N$1,0)="","",VLOOKUP($X116,'Tabulka 2C'!$B$8:$G$43,'Tabulka 2C'!N$1,0))</f>
        <v>#N/A</v>
      </c>
      <c r="U116" s="568" t="e">
        <f>IF(VLOOKUP($X116,'Tabulka 2C'!$B$8:$G$43,'Tabulka 2C'!O$1,0)="","",VLOOKUP($X116,'Tabulka 2C'!$B$8:$G$43,'Tabulka 2C'!O$1,0))</f>
        <v>#N/A</v>
      </c>
      <c r="V116" s="568" t="e">
        <f>IF(VLOOKUP($X116,'Tabulka 2C'!$B$8:$G$43,'Tabulka 2C'!P$1,0)="","",VLOOKUP($X116,'Tabulka 2C'!$B$8:$G$43,'Tabulka 2C'!P$1,0))</f>
        <v>#N/A</v>
      </c>
      <c r="W116" s="568" t="e">
        <f>IF(VLOOKUP($X116,'Tabulka 2C'!$B$8:$G$43,'Tabulka 2C'!Q$1,0)="","",VLOOKUP($X116,'Tabulka 2C'!$B$8:$G$43,'Tabulka 2C'!Q$1,0))</f>
        <v>#N/A</v>
      </c>
      <c r="X116" s="562" t="str">
        <f t="shared" si="1"/>
        <v>A.N.@@._Z.S1313._Z._Z.N.F.F71K.T.S.V._T._T.XDC.N.EDP2</v>
      </c>
      <c r="Y116" s="562"/>
      <c r="Z116" s="562"/>
      <c r="AA116" s="564" t="str">
        <f>IFERROR(+IF(X116=VLOOKUP(X116,'Tabulka 2C'!$B$8:$B$43,1,0),"OK","check!!!!"),"check!!!!")</f>
        <v>check!!!!</v>
      </c>
      <c r="AB116" s="562" t="str">
        <f>IF('Tabulka 2C'!B16=X116,"ok","check!!!!")</f>
        <v>check!!!!</v>
      </c>
      <c r="AC116" s="565"/>
      <c r="AD116" s="566"/>
      <c r="AE116" s="566"/>
      <c r="AF116" s="566"/>
      <c r="AG116" s="566"/>
      <c r="AH116" s="566"/>
      <c r="AI116" s="566"/>
      <c r="AJ116" s="566"/>
      <c r="AK116" s="566"/>
      <c r="AL116" s="566"/>
      <c r="AM116" s="566"/>
      <c r="AN116" s="566"/>
      <c r="AO116" s="566"/>
    </row>
    <row r="117" spans="1:41">
      <c r="A117" s="553" t="s">
        <v>422</v>
      </c>
      <c r="B117" s="553" t="s">
        <v>423</v>
      </c>
      <c r="C117" s="553" t="s">
        <v>424</v>
      </c>
      <c r="D117" s="553" t="s">
        <v>425</v>
      </c>
      <c r="E117" s="553" t="s">
        <v>436</v>
      </c>
      <c r="F117" s="553" t="s">
        <v>425</v>
      </c>
      <c r="G117" s="562" t="s">
        <v>425</v>
      </c>
      <c r="H117" s="553" t="s">
        <v>423</v>
      </c>
      <c r="I117" s="553" t="s">
        <v>443</v>
      </c>
      <c r="J117" s="553" t="s">
        <v>457</v>
      </c>
      <c r="K117" s="553" t="s">
        <v>442</v>
      </c>
      <c r="L117" s="553" t="s">
        <v>429</v>
      </c>
      <c r="M117" s="553" t="s">
        <v>430</v>
      </c>
      <c r="N117" s="553" t="s">
        <v>431</v>
      </c>
      <c r="O117" s="553" t="s">
        <v>460</v>
      </c>
      <c r="P117" s="553" t="s">
        <v>432</v>
      </c>
      <c r="Q117" s="553" t="s">
        <v>423</v>
      </c>
      <c r="R117" s="553" t="s">
        <v>453</v>
      </c>
      <c r="S117" s="568" t="e">
        <f>IF(VLOOKUP($X117,'Tabulka 2C'!$B$8:$G$43,'Tabulka 2C'!M$1,0)="","",VLOOKUP($X117,'Tabulka 2C'!$B$8:$G$43,'Tabulka 2C'!M$1,0))</f>
        <v>#N/A</v>
      </c>
      <c r="T117" s="568" t="e">
        <f>IF(VLOOKUP($X117,'Tabulka 2C'!$B$8:$G$43,'Tabulka 2C'!N$1,0)="","",VLOOKUP($X117,'Tabulka 2C'!$B$8:$G$43,'Tabulka 2C'!N$1,0))</f>
        <v>#N/A</v>
      </c>
      <c r="U117" s="568" t="e">
        <f>IF(VLOOKUP($X117,'Tabulka 2C'!$B$8:$G$43,'Tabulka 2C'!O$1,0)="","",VLOOKUP($X117,'Tabulka 2C'!$B$8:$G$43,'Tabulka 2C'!O$1,0))</f>
        <v>#N/A</v>
      </c>
      <c r="V117" s="568" t="e">
        <f>IF(VLOOKUP($X117,'Tabulka 2C'!$B$8:$G$43,'Tabulka 2C'!P$1,0)="","",VLOOKUP($X117,'Tabulka 2C'!$B$8:$G$43,'Tabulka 2C'!P$1,0))</f>
        <v>#N/A</v>
      </c>
      <c r="W117" s="568" t="e">
        <f>IF(VLOOKUP($X117,'Tabulka 2C'!$B$8:$G$43,'Tabulka 2C'!Q$1,0)="","",VLOOKUP($X117,'Tabulka 2C'!$B$8:$G$43,'Tabulka 2C'!Q$1,0))</f>
        <v>#N/A</v>
      </c>
      <c r="X117" s="562" t="str">
        <f t="shared" si="1"/>
        <v>A.N.@@._Z.S1313._Z._Z.N.F.FNDX.T.S.V._T.C01.XDC.N.EDP2</v>
      </c>
      <c r="Y117" s="562"/>
      <c r="Z117" s="562"/>
      <c r="AA117" s="564" t="str">
        <f>IFERROR(+IF(X117=VLOOKUP(X117,'Tabulka 2C'!$B$8:$B$43,1,0),"OK","check!!!!"),"check!!!!")</f>
        <v>check!!!!</v>
      </c>
      <c r="AB117" s="562" t="str">
        <f>IF('Tabulka 2C'!B17=X117,"ok","check!!!!")</f>
        <v>check!!!!</v>
      </c>
      <c r="AC117" s="565"/>
      <c r="AD117" s="566"/>
      <c r="AE117" s="566"/>
      <c r="AF117" s="566"/>
      <c r="AG117" s="566"/>
      <c r="AH117" s="566"/>
      <c r="AI117" s="566"/>
      <c r="AJ117" s="566"/>
      <c r="AK117" s="566"/>
      <c r="AL117" s="566"/>
      <c r="AM117" s="566"/>
      <c r="AN117" s="566"/>
      <c r="AO117" s="566"/>
    </row>
    <row r="118" spans="1:41">
      <c r="A118" s="553" t="s">
        <v>422</v>
      </c>
      <c r="B118" s="553" t="s">
        <v>423</v>
      </c>
      <c r="C118" s="553" t="s">
        <v>424</v>
      </c>
      <c r="D118" s="553" t="s">
        <v>425</v>
      </c>
      <c r="E118" s="553" t="s">
        <v>436</v>
      </c>
      <c r="F118" s="553" t="s">
        <v>425</v>
      </c>
      <c r="G118" s="562" t="s">
        <v>425</v>
      </c>
      <c r="H118" s="553" t="s">
        <v>423</v>
      </c>
      <c r="I118" s="553" t="s">
        <v>443</v>
      </c>
      <c r="J118" s="553" t="s">
        <v>457</v>
      </c>
      <c r="K118" s="553" t="s">
        <v>442</v>
      </c>
      <c r="L118" s="553" t="s">
        <v>429</v>
      </c>
      <c r="M118" s="553" t="s">
        <v>430</v>
      </c>
      <c r="N118" s="553" t="s">
        <v>431</v>
      </c>
      <c r="O118" s="553" t="s">
        <v>461</v>
      </c>
      <c r="P118" s="553" t="s">
        <v>432</v>
      </c>
      <c r="Q118" s="553" t="s">
        <v>423</v>
      </c>
      <c r="R118" s="553" t="s">
        <v>453</v>
      </c>
      <c r="S118" s="568" t="e">
        <f>IF(VLOOKUP($X118,'Tabulka 2C'!$B$8:$G$43,'Tabulka 2C'!M$1,0)="","",VLOOKUP($X118,'Tabulka 2C'!$B$8:$G$43,'Tabulka 2C'!M$1,0))</f>
        <v>#N/A</v>
      </c>
      <c r="T118" s="568" t="e">
        <f>IF(VLOOKUP($X118,'Tabulka 2C'!$B$8:$G$43,'Tabulka 2C'!N$1,0)="","",VLOOKUP($X118,'Tabulka 2C'!$B$8:$G$43,'Tabulka 2C'!N$1,0))</f>
        <v>#N/A</v>
      </c>
      <c r="U118" s="568" t="e">
        <f>IF(VLOOKUP($X118,'Tabulka 2C'!$B$8:$G$43,'Tabulka 2C'!O$1,0)="","",VLOOKUP($X118,'Tabulka 2C'!$B$8:$G$43,'Tabulka 2C'!O$1,0))</f>
        <v>#N/A</v>
      </c>
      <c r="V118" s="568" t="e">
        <f>IF(VLOOKUP($X118,'Tabulka 2C'!$B$8:$G$43,'Tabulka 2C'!P$1,0)="","",VLOOKUP($X118,'Tabulka 2C'!$B$8:$G$43,'Tabulka 2C'!P$1,0))</f>
        <v>#N/A</v>
      </c>
      <c r="W118" s="568" t="e">
        <f>IF(VLOOKUP($X118,'Tabulka 2C'!$B$8:$G$43,'Tabulka 2C'!Q$1,0)="","",VLOOKUP($X118,'Tabulka 2C'!$B$8:$G$43,'Tabulka 2C'!Q$1,0))</f>
        <v>#N/A</v>
      </c>
      <c r="X118" s="562" t="str">
        <f t="shared" si="1"/>
        <v>A.N.@@._Z.S1313._Z._Z.N.F.FNDX.T.S.V._T.C02.XDC.N.EDP2</v>
      </c>
      <c r="Y118" s="562"/>
      <c r="Z118" s="562"/>
      <c r="AA118" s="564" t="str">
        <f>IFERROR(+IF(X118=VLOOKUP(X118,'Tabulka 2C'!$B$8:$B$43,1,0),"OK","check!!!!"),"check!!!!")</f>
        <v>check!!!!</v>
      </c>
      <c r="AB118" s="562" t="str">
        <f>IF('Tabulka 2C'!B18=X118,"ok","check!!!!")</f>
        <v>check!!!!</v>
      </c>
      <c r="AC118" s="565"/>
      <c r="AD118" s="566"/>
      <c r="AE118" s="566"/>
      <c r="AF118" s="566"/>
      <c r="AG118" s="566"/>
      <c r="AH118" s="566"/>
      <c r="AI118" s="566"/>
      <c r="AJ118" s="566"/>
      <c r="AK118" s="566"/>
      <c r="AL118" s="566"/>
      <c r="AM118" s="566"/>
      <c r="AN118" s="566"/>
      <c r="AO118" s="566"/>
    </row>
    <row r="119" spans="1:41">
      <c r="A119" s="553" t="s">
        <v>422</v>
      </c>
      <c r="B119" s="553" t="s">
        <v>423</v>
      </c>
      <c r="C119" s="553" t="s">
        <v>424</v>
      </c>
      <c r="D119" s="553" t="s">
        <v>425</v>
      </c>
      <c r="E119" s="553" t="s">
        <v>436</v>
      </c>
      <c r="F119" s="553" t="s">
        <v>425</v>
      </c>
      <c r="G119" s="562" t="s">
        <v>425</v>
      </c>
      <c r="H119" s="553" t="s">
        <v>427</v>
      </c>
      <c r="I119" s="553" t="s">
        <v>462</v>
      </c>
      <c r="J119" s="553" t="s">
        <v>425</v>
      </c>
      <c r="K119" s="553" t="s">
        <v>442</v>
      </c>
      <c r="L119" s="553" t="s">
        <v>429</v>
      </c>
      <c r="M119" s="553" t="s">
        <v>430</v>
      </c>
      <c r="N119" s="553" t="s">
        <v>431</v>
      </c>
      <c r="O119" s="553" t="s">
        <v>431</v>
      </c>
      <c r="P119" s="553" t="s">
        <v>432</v>
      </c>
      <c r="Q119" s="553" t="s">
        <v>423</v>
      </c>
      <c r="R119" s="553" t="s">
        <v>453</v>
      </c>
      <c r="S119" s="568" t="e">
        <f>IF(VLOOKUP($X119,'Tabulka 2C'!$B$8:$G$43,'Tabulka 2C'!M$1,0)="","",VLOOKUP($X119,'Tabulka 2C'!$B$8:$G$43,'Tabulka 2C'!M$1,0))</f>
        <v>#N/A</v>
      </c>
      <c r="T119" s="568" t="e">
        <f>IF(VLOOKUP($X119,'Tabulka 2C'!$B$8:$G$43,'Tabulka 2C'!N$1,0)="","",VLOOKUP($X119,'Tabulka 2C'!$B$8:$G$43,'Tabulka 2C'!N$1,0))</f>
        <v>#N/A</v>
      </c>
      <c r="U119" s="568" t="e">
        <f>IF(VLOOKUP($X119,'Tabulka 2C'!$B$8:$G$43,'Tabulka 2C'!O$1,0)="","",VLOOKUP($X119,'Tabulka 2C'!$B$8:$G$43,'Tabulka 2C'!O$1,0))</f>
        <v>#N/A</v>
      </c>
      <c r="V119" s="568" t="e">
        <f>IF(VLOOKUP($X119,'Tabulka 2C'!$B$8:$G$43,'Tabulka 2C'!P$1,0)="","",VLOOKUP($X119,'Tabulka 2C'!$B$8:$G$43,'Tabulka 2C'!P$1,0))</f>
        <v>#N/A</v>
      </c>
      <c r="W119" s="568" t="e">
        <f>IF(VLOOKUP($X119,'Tabulka 2C'!$B$8:$G$43,'Tabulka 2C'!Q$1,0)="","",VLOOKUP($X119,'Tabulka 2C'!$B$8:$G$43,'Tabulka 2C'!Q$1,0))</f>
        <v>#N/A</v>
      </c>
      <c r="X119" s="562" t="str">
        <f t="shared" si="1"/>
        <v>A.N.@@._Z.S1313._Z._Z.B.ORNF._Z.T.S.V._T._T.XDC.N.EDP2</v>
      </c>
      <c r="Y119" s="562"/>
      <c r="Z119" s="562"/>
      <c r="AA119" s="564" t="str">
        <f>IFERROR(+IF(X119=VLOOKUP(X119,'Tabulka 2C'!$B$8:$B$43,1,0),"OK","check!!!!"),"check!!!!")</f>
        <v>check!!!!</v>
      </c>
      <c r="AB119" s="562" t="str">
        <f>IF('Tabulka 2C'!B20=X119,"ok","check!!!!")</f>
        <v>check!!!!</v>
      </c>
      <c r="AC119" s="565"/>
      <c r="AD119" s="566"/>
      <c r="AE119" s="566"/>
      <c r="AF119" s="566"/>
      <c r="AG119" s="566"/>
      <c r="AH119" s="566"/>
      <c r="AI119" s="566"/>
      <c r="AJ119" s="566"/>
      <c r="AK119" s="566"/>
      <c r="AL119" s="566"/>
      <c r="AM119" s="566"/>
      <c r="AN119" s="566"/>
      <c r="AO119" s="566"/>
    </row>
    <row r="120" spans="1:41">
      <c r="A120" s="553" t="s">
        <v>422</v>
      </c>
      <c r="B120" s="553" t="s">
        <v>423</v>
      </c>
      <c r="C120" s="553" t="s">
        <v>424</v>
      </c>
      <c r="D120" s="553" t="s">
        <v>425</v>
      </c>
      <c r="E120" s="553" t="s">
        <v>436</v>
      </c>
      <c r="F120" s="553" t="s">
        <v>425</v>
      </c>
      <c r="G120" s="562" t="s">
        <v>425</v>
      </c>
      <c r="H120" s="553" t="s">
        <v>427</v>
      </c>
      <c r="I120" s="553" t="s">
        <v>462</v>
      </c>
      <c r="J120" s="553" t="s">
        <v>425</v>
      </c>
      <c r="K120" s="553" t="s">
        <v>442</v>
      </c>
      <c r="L120" s="553" t="s">
        <v>429</v>
      </c>
      <c r="M120" s="553" t="s">
        <v>430</v>
      </c>
      <c r="N120" s="553" t="s">
        <v>431</v>
      </c>
      <c r="O120" s="553" t="s">
        <v>460</v>
      </c>
      <c r="P120" s="553" t="s">
        <v>432</v>
      </c>
      <c r="Q120" s="553" t="s">
        <v>423</v>
      </c>
      <c r="R120" s="553" t="s">
        <v>453</v>
      </c>
      <c r="S120" s="568" t="e">
        <f>IF(VLOOKUP($X120,'Tabulka 2C'!$B$8:$G$43,'Tabulka 2C'!M$1,0)="","",VLOOKUP($X120,'Tabulka 2C'!$B$8:$G$43,'Tabulka 2C'!M$1,0))</f>
        <v>#N/A</v>
      </c>
      <c r="T120" s="568" t="e">
        <f>IF(VLOOKUP($X120,'Tabulka 2C'!$B$8:$G$43,'Tabulka 2C'!N$1,0)="","",VLOOKUP($X120,'Tabulka 2C'!$B$8:$G$43,'Tabulka 2C'!N$1,0))</f>
        <v>#N/A</v>
      </c>
      <c r="U120" s="568" t="e">
        <f>IF(VLOOKUP($X120,'Tabulka 2C'!$B$8:$G$43,'Tabulka 2C'!O$1,0)="","",VLOOKUP($X120,'Tabulka 2C'!$B$8:$G$43,'Tabulka 2C'!O$1,0))</f>
        <v>#N/A</v>
      </c>
      <c r="V120" s="568" t="e">
        <f>IF(VLOOKUP($X120,'Tabulka 2C'!$B$8:$G$43,'Tabulka 2C'!P$1,0)="","",VLOOKUP($X120,'Tabulka 2C'!$B$8:$G$43,'Tabulka 2C'!P$1,0))</f>
        <v>#N/A</v>
      </c>
      <c r="W120" s="568" t="e">
        <f>IF(VLOOKUP($X120,'Tabulka 2C'!$B$8:$G$43,'Tabulka 2C'!Q$1,0)="","",VLOOKUP($X120,'Tabulka 2C'!$B$8:$G$43,'Tabulka 2C'!Q$1,0))</f>
        <v>#N/A</v>
      </c>
      <c r="X120" s="562" t="str">
        <f t="shared" si="1"/>
        <v>A.N.@@._Z.S1313._Z._Z.B.ORNF._Z.T.S.V._T.C01.XDC.N.EDP2</v>
      </c>
      <c r="Y120" s="562"/>
      <c r="Z120" s="562"/>
      <c r="AA120" s="564" t="str">
        <f>IFERROR(+IF(X120=VLOOKUP(X120,'Tabulka 2C'!$B$8:$B$43,1,0),"OK","check!!!!"),"check!!!!")</f>
        <v>check!!!!</v>
      </c>
      <c r="AB120" s="562" t="str">
        <f>IF('Tabulka 2C'!B21=X120,"ok","check!!!!")</f>
        <v>check!!!!</v>
      </c>
      <c r="AC120" s="565"/>
      <c r="AD120" s="566"/>
      <c r="AE120" s="566"/>
      <c r="AF120" s="566"/>
      <c r="AG120" s="566"/>
      <c r="AH120" s="566"/>
      <c r="AI120" s="566"/>
      <c r="AJ120" s="566"/>
      <c r="AK120" s="566"/>
      <c r="AL120" s="566"/>
      <c r="AM120" s="566"/>
      <c r="AN120" s="566"/>
      <c r="AO120" s="566"/>
    </row>
    <row r="121" spans="1:41">
      <c r="A121" s="553" t="s">
        <v>422</v>
      </c>
      <c r="B121" s="553" t="s">
        <v>423</v>
      </c>
      <c r="C121" s="553" t="s">
        <v>424</v>
      </c>
      <c r="D121" s="553" t="s">
        <v>425</v>
      </c>
      <c r="E121" s="553" t="s">
        <v>436</v>
      </c>
      <c r="F121" s="553" t="s">
        <v>425</v>
      </c>
      <c r="G121" s="562" t="s">
        <v>425</v>
      </c>
      <c r="H121" s="553" t="s">
        <v>427</v>
      </c>
      <c r="I121" s="553" t="s">
        <v>462</v>
      </c>
      <c r="J121" s="553" t="s">
        <v>425</v>
      </c>
      <c r="K121" s="553" t="s">
        <v>442</v>
      </c>
      <c r="L121" s="553" t="s">
        <v>429</v>
      </c>
      <c r="M121" s="553" t="s">
        <v>430</v>
      </c>
      <c r="N121" s="553" t="s">
        <v>431</v>
      </c>
      <c r="O121" s="553" t="s">
        <v>461</v>
      </c>
      <c r="P121" s="553" t="s">
        <v>432</v>
      </c>
      <c r="Q121" s="553" t="s">
        <v>423</v>
      </c>
      <c r="R121" s="553" t="s">
        <v>453</v>
      </c>
      <c r="S121" s="568" t="e">
        <f>IF(VLOOKUP($X121,'Tabulka 2C'!$B$8:$G$43,'Tabulka 2C'!M$1,0)="","",VLOOKUP($X121,'Tabulka 2C'!$B$8:$G$43,'Tabulka 2C'!M$1,0))</f>
        <v>#N/A</v>
      </c>
      <c r="T121" s="568" t="e">
        <f>IF(VLOOKUP($X121,'Tabulka 2C'!$B$8:$G$43,'Tabulka 2C'!N$1,0)="","",VLOOKUP($X121,'Tabulka 2C'!$B$8:$G$43,'Tabulka 2C'!N$1,0))</f>
        <v>#N/A</v>
      </c>
      <c r="U121" s="568" t="e">
        <f>IF(VLOOKUP($X121,'Tabulka 2C'!$B$8:$G$43,'Tabulka 2C'!O$1,0)="","",VLOOKUP($X121,'Tabulka 2C'!$B$8:$G$43,'Tabulka 2C'!O$1,0))</f>
        <v>#N/A</v>
      </c>
      <c r="V121" s="568" t="e">
        <f>IF(VLOOKUP($X121,'Tabulka 2C'!$B$8:$G$43,'Tabulka 2C'!P$1,0)="","",VLOOKUP($X121,'Tabulka 2C'!$B$8:$G$43,'Tabulka 2C'!P$1,0))</f>
        <v>#N/A</v>
      </c>
      <c r="W121" s="568" t="e">
        <f>IF(VLOOKUP($X121,'Tabulka 2C'!$B$8:$G$43,'Tabulka 2C'!Q$1,0)="","",VLOOKUP($X121,'Tabulka 2C'!$B$8:$G$43,'Tabulka 2C'!Q$1,0))</f>
        <v>#N/A</v>
      </c>
      <c r="X121" s="562" t="str">
        <f t="shared" si="1"/>
        <v>A.N.@@._Z.S1313._Z._Z.B.ORNF._Z.T.S.V._T.C02.XDC.N.EDP2</v>
      </c>
      <c r="Y121" s="562"/>
      <c r="Z121" s="562"/>
      <c r="AA121" s="564" t="str">
        <f>IFERROR(+IF(X121=VLOOKUP(X121,'Tabulka 2C'!$B$8:$B$43,1,0),"OK","check!!!!"),"check!!!!")</f>
        <v>check!!!!</v>
      </c>
      <c r="AB121" s="562" t="str">
        <f>IF('Tabulka 2C'!B22=X121,"ok","check!!!!")</f>
        <v>check!!!!</v>
      </c>
      <c r="AC121" s="565"/>
      <c r="AD121" s="566"/>
      <c r="AE121" s="566"/>
      <c r="AF121" s="566"/>
      <c r="AG121" s="566"/>
      <c r="AH121" s="566"/>
      <c r="AI121" s="566"/>
      <c r="AJ121" s="566"/>
      <c r="AK121" s="566"/>
      <c r="AL121" s="566"/>
      <c r="AM121" s="566"/>
      <c r="AN121" s="566"/>
      <c r="AO121" s="566"/>
    </row>
    <row r="122" spans="1:41">
      <c r="A122" s="553" t="s">
        <v>422</v>
      </c>
      <c r="B122" s="553" t="s">
        <v>423</v>
      </c>
      <c r="C122" s="553" t="s">
        <v>424</v>
      </c>
      <c r="D122" s="553" t="s">
        <v>425</v>
      </c>
      <c r="E122" s="553" t="s">
        <v>436</v>
      </c>
      <c r="F122" s="553" t="s">
        <v>425</v>
      </c>
      <c r="G122" s="562" t="s">
        <v>425</v>
      </c>
      <c r="H122" s="553" t="s">
        <v>427</v>
      </c>
      <c r="I122" s="553" t="s">
        <v>463</v>
      </c>
      <c r="J122" s="553" t="s">
        <v>425</v>
      </c>
      <c r="K122" s="553" t="s">
        <v>442</v>
      </c>
      <c r="L122" s="553" t="s">
        <v>429</v>
      </c>
      <c r="M122" s="553" t="s">
        <v>430</v>
      </c>
      <c r="N122" s="553" t="s">
        <v>431</v>
      </c>
      <c r="O122" s="553" t="s">
        <v>431</v>
      </c>
      <c r="P122" s="553" t="s">
        <v>432</v>
      </c>
      <c r="Q122" s="553" t="s">
        <v>423</v>
      </c>
      <c r="R122" s="553" t="s">
        <v>453</v>
      </c>
      <c r="S122" s="568" t="e">
        <f>IF(VLOOKUP($X122,'Tabulka 2C'!$B$8:$G$43,'Tabulka 2C'!M$1,0)="","",VLOOKUP($X122,'Tabulka 2C'!$B$8:$G$43,'Tabulka 2C'!M$1,0))</f>
        <v>#N/A</v>
      </c>
      <c r="T122" s="568" t="e">
        <f>IF(VLOOKUP($X122,'Tabulka 2C'!$B$8:$G$43,'Tabulka 2C'!N$1,0)="","",VLOOKUP($X122,'Tabulka 2C'!$B$8:$G$43,'Tabulka 2C'!N$1,0))</f>
        <v>#N/A</v>
      </c>
      <c r="U122" s="568" t="e">
        <f>IF(VLOOKUP($X122,'Tabulka 2C'!$B$8:$G$43,'Tabulka 2C'!O$1,0)="","",VLOOKUP($X122,'Tabulka 2C'!$B$8:$G$43,'Tabulka 2C'!O$1,0))</f>
        <v>#N/A</v>
      </c>
      <c r="V122" s="568" t="e">
        <f>IF(VLOOKUP($X122,'Tabulka 2C'!$B$8:$G$43,'Tabulka 2C'!P$1,0)="","",VLOOKUP($X122,'Tabulka 2C'!$B$8:$G$43,'Tabulka 2C'!P$1,0))</f>
        <v>#N/A</v>
      </c>
      <c r="W122" s="568" t="e">
        <f>IF(VLOOKUP($X122,'Tabulka 2C'!$B$8:$G$43,'Tabulka 2C'!Q$1,0)="","",VLOOKUP($X122,'Tabulka 2C'!$B$8:$G$43,'Tabulka 2C'!Q$1,0))</f>
        <v>#N/A</v>
      </c>
      <c r="X122" s="562" t="str">
        <f t="shared" si="1"/>
        <v>A.N.@@._Z.S1313._Z._Z.B.ORD41A._Z.T.S.V._T._T.XDC.N.EDP2</v>
      </c>
      <c r="Y122" s="562"/>
      <c r="Z122" s="562"/>
      <c r="AA122" s="564" t="str">
        <f>IFERROR(+IF(X122=VLOOKUP(X122,'Tabulka 2C'!$B$8:$B$43,1,0),"OK","check!!!!"),"check!!!!")</f>
        <v>check!!!!</v>
      </c>
      <c r="AB122" s="562" t="str">
        <f>IF('Tabulka 2C'!B24=X122,"ok","check!!!!")</f>
        <v>check!!!!</v>
      </c>
      <c r="AC122" s="565"/>
      <c r="AD122" s="566"/>
      <c r="AE122" s="566"/>
      <c r="AF122" s="566"/>
      <c r="AG122" s="566"/>
      <c r="AH122" s="566"/>
      <c r="AI122" s="566"/>
      <c r="AJ122" s="566"/>
      <c r="AK122" s="566"/>
      <c r="AL122" s="566"/>
      <c r="AM122" s="566"/>
      <c r="AN122" s="566"/>
      <c r="AO122" s="566"/>
    </row>
    <row r="123" spans="1:41">
      <c r="A123" s="553" t="s">
        <v>422</v>
      </c>
      <c r="B123" s="553" t="s">
        <v>423</v>
      </c>
      <c r="C123" s="553" t="s">
        <v>424</v>
      </c>
      <c r="D123" s="553" t="s">
        <v>425</v>
      </c>
      <c r="E123" s="553" t="s">
        <v>436</v>
      </c>
      <c r="F123" s="553" t="s">
        <v>425</v>
      </c>
      <c r="G123" s="562" t="s">
        <v>425</v>
      </c>
      <c r="H123" s="553" t="s">
        <v>422</v>
      </c>
      <c r="I123" s="553" t="s">
        <v>443</v>
      </c>
      <c r="J123" s="553" t="s">
        <v>464</v>
      </c>
      <c r="K123" s="553" t="s">
        <v>442</v>
      </c>
      <c r="L123" s="553" t="s">
        <v>429</v>
      </c>
      <c r="M123" s="553" t="s">
        <v>430</v>
      </c>
      <c r="N123" s="553" t="s">
        <v>431</v>
      </c>
      <c r="O123" s="553" t="s">
        <v>431</v>
      </c>
      <c r="P123" s="553" t="s">
        <v>432</v>
      </c>
      <c r="Q123" s="553" t="s">
        <v>423</v>
      </c>
      <c r="R123" s="553" t="s">
        <v>453</v>
      </c>
      <c r="S123" s="568" t="e">
        <f>IF(VLOOKUP($X123,'Tabulka 2C'!$B$8:$G$43,'Tabulka 2C'!M$1,0)="","",VLOOKUP($X123,'Tabulka 2C'!$B$8:$G$43,'Tabulka 2C'!M$1,0))</f>
        <v>#N/A</v>
      </c>
      <c r="T123" s="568" t="e">
        <f>IF(VLOOKUP($X123,'Tabulka 2C'!$B$8:$G$43,'Tabulka 2C'!N$1,0)="","",VLOOKUP($X123,'Tabulka 2C'!$B$8:$G$43,'Tabulka 2C'!N$1,0))</f>
        <v>#N/A</v>
      </c>
      <c r="U123" s="568" t="e">
        <f>IF(VLOOKUP($X123,'Tabulka 2C'!$B$8:$G$43,'Tabulka 2C'!O$1,0)="","",VLOOKUP($X123,'Tabulka 2C'!$B$8:$G$43,'Tabulka 2C'!O$1,0))</f>
        <v>#N/A</v>
      </c>
      <c r="V123" s="568" t="e">
        <f>IF(VLOOKUP($X123,'Tabulka 2C'!$B$8:$G$43,'Tabulka 2C'!P$1,0)="","",VLOOKUP($X123,'Tabulka 2C'!$B$8:$G$43,'Tabulka 2C'!P$1,0))</f>
        <v>#N/A</v>
      </c>
      <c r="W123" s="568" t="e">
        <f>IF(VLOOKUP($X123,'Tabulka 2C'!$B$8:$G$43,'Tabulka 2C'!Q$1,0)="","",VLOOKUP($X123,'Tabulka 2C'!$B$8:$G$43,'Tabulka 2C'!Q$1,0))</f>
        <v>#N/A</v>
      </c>
      <c r="X123" s="562" t="str">
        <f t="shared" si="1"/>
        <v>A.N.@@._Z.S1313._Z._Z.A.F.F8.T.S.V._T._T.XDC.N.EDP2</v>
      </c>
      <c r="Y123" s="562"/>
      <c r="Z123" s="562"/>
      <c r="AA123" s="564" t="str">
        <f>IFERROR(+IF(X123=VLOOKUP(X123,'Tabulka 2C'!$B$8:$B$43,1,0),"OK","check!!!!"),"check!!!!")</f>
        <v>check!!!!</v>
      </c>
      <c r="AB123" s="562" t="str">
        <f>IF('Tabulka 2C'!B26=X123,"ok","check!!!!")</f>
        <v>check!!!!</v>
      </c>
      <c r="AC123" s="565"/>
      <c r="AD123" s="566"/>
      <c r="AE123" s="566"/>
      <c r="AF123" s="566"/>
      <c r="AG123" s="566"/>
      <c r="AH123" s="566"/>
      <c r="AI123" s="566"/>
      <c r="AJ123" s="566"/>
      <c r="AK123" s="566"/>
      <c r="AL123" s="566"/>
      <c r="AM123" s="566"/>
      <c r="AN123" s="566"/>
      <c r="AO123" s="566"/>
    </row>
    <row r="124" spans="1:41">
      <c r="A124" s="553" t="s">
        <v>422</v>
      </c>
      <c r="B124" s="553" t="s">
        <v>423</v>
      </c>
      <c r="C124" s="553" t="s">
        <v>424</v>
      </c>
      <c r="D124" s="553" t="s">
        <v>425</v>
      </c>
      <c r="E124" s="553" t="s">
        <v>436</v>
      </c>
      <c r="F124" s="553" t="s">
        <v>425</v>
      </c>
      <c r="G124" s="562" t="s">
        <v>425</v>
      </c>
      <c r="H124" s="553" t="s">
        <v>422</v>
      </c>
      <c r="I124" s="553" t="s">
        <v>443</v>
      </c>
      <c r="J124" s="553" t="s">
        <v>464</v>
      </c>
      <c r="K124" s="553" t="s">
        <v>442</v>
      </c>
      <c r="L124" s="553" t="s">
        <v>429</v>
      </c>
      <c r="M124" s="553" t="s">
        <v>430</v>
      </c>
      <c r="N124" s="553" t="s">
        <v>431</v>
      </c>
      <c r="O124" s="553" t="s">
        <v>460</v>
      </c>
      <c r="P124" s="553" t="s">
        <v>432</v>
      </c>
      <c r="Q124" s="553" t="s">
        <v>423</v>
      </c>
      <c r="R124" s="553" t="s">
        <v>453</v>
      </c>
      <c r="S124" s="568" t="e">
        <f>IF(VLOOKUP($X124,'Tabulka 2C'!$B$8:$G$43,'Tabulka 2C'!M$1,0)="","",VLOOKUP($X124,'Tabulka 2C'!$B$8:$G$43,'Tabulka 2C'!M$1,0))</f>
        <v>#N/A</v>
      </c>
      <c r="T124" s="568" t="e">
        <f>IF(VLOOKUP($X124,'Tabulka 2C'!$B$8:$G$43,'Tabulka 2C'!N$1,0)="","",VLOOKUP($X124,'Tabulka 2C'!$B$8:$G$43,'Tabulka 2C'!N$1,0))</f>
        <v>#N/A</v>
      </c>
      <c r="U124" s="568" t="e">
        <f>IF(VLOOKUP($X124,'Tabulka 2C'!$B$8:$G$43,'Tabulka 2C'!O$1,0)="","",VLOOKUP($X124,'Tabulka 2C'!$B$8:$G$43,'Tabulka 2C'!O$1,0))</f>
        <v>#N/A</v>
      </c>
      <c r="V124" s="568" t="e">
        <f>IF(VLOOKUP($X124,'Tabulka 2C'!$B$8:$G$43,'Tabulka 2C'!P$1,0)="","",VLOOKUP($X124,'Tabulka 2C'!$B$8:$G$43,'Tabulka 2C'!P$1,0))</f>
        <v>#N/A</v>
      </c>
      <c r="W124" s="568" t="e">
        <f>IF(VLOOKUP($X124,'Tabulka 2C'!$B$8:$G$43,'Tabulka 2C'!Q$1,0)="","",VLOOKUP($X124,'Tabulka 2C'!$B$8:$G$43,'Tabulka 2C'!Q$1,0))</f>
        <v>#N/A</v>
      </c>
      <c r="X124" s="562" t="str">
        <f t="shared" si="1"/>
        <v>A.N.@@._Z.S1313._Z._Z.A.F.F8.T.S.V._T.C01.XDC.N.EDP2</v>
      </c>
      <c r="Y124" s="562"/>
      <c r="Z124" s="562"/>
      <c r="AA124" s="564" t="str">
        <f>IFERROR(+IF(X124=VLOOKUP(X124,'Tabulka 2C'!$B$8:$B$43,1,0),"OK","check!!!!"),"check!!!!")</f>
        <v>check!!!!</v>
      </c>
      <c r="AB124" s="562" t="str">
        <f>IF('Tabulka 2C'!B27=X124,"ok","check!!!!")</f>
        <v>check!!!!</v>
      </c>
      <c r="AC124" s="565"/>
      <c r="AD124" s="566"/>
      <c r="AE124" s="566"/>
      <c r="AF124" s="566"/>
      <c r="AG124" s="566"/>
      <c r="AH124" s="566"/>
      <c r="AI124" s="566"/>
      <c r="AJ124" s="566"/>
      <c r="AK124" s="566"/>
      <c r="AL124" s="566"/>
      <c r="AM124" s="566"/>
      <c r="AN124" s="566"/>
      <c r="AO124" s="566"/>
    </row>
    <row r="125" spans="1:41">
      <c r="A125" s="553" t="s">
        <v>422</v>
      </c>
      <c r="B125" s="553" t="s">
        <v>423</v>
      </c>
      <c r="C125" s="553" t="s">
        <v>424</v>
      </c>
      <c r="D125" s="553" t="s">
        <v>425</v>
      </c>
      <c r="E125" s="553" t="s">
        <v>436</v>
      </c>
      <c r="F125" s="553" t="s">
        <v>425</v>
      </c>
      <c r="G125" s="562" t="s">
        <v>425</v>
      </c>
      <c r="H125" s="553" t="s">
        <v>422</v>
      </c>
      <c r="I125" s="553" t="s">
        <v>443</v>
      </c>
      <c r="J125" s="553" t="s">
        <v>464</v>
      </c>
      <c r="K125" s="553" t="s">
        <v>442</v>
      </c>
      <c r="L125" s="553" t="s">
        <v>429</v>
      </c>
      <c r="M125" s="553" t="s">
        <v>430</v>
      </c>
      <c r="N125" s="553" t="s">
        <v>431</v>
      </c>
      <c r="O125" s="553" t="s">
        <v>461</v>
      </c>
      <c r="P125" s="553" t="s">
        <v>432</v>
      </c>
      <c r="Q125" s="553" t="s">
        <v>423</v>
      </c>
      <c r="R125" s="553" t="s">
        <v>453</v>
      </c>
      <c r="S125" s="568" t="e">
        <f>IF(VLOOKUP($X125,'Tabulka 2C'!$B$8:$G$43,'Tabulka 2C'!M$1,0)="","",VLOOKUP($X125,'Tabulka 2C'!$B$8:$G$43,'Tabulka 2C'!M$1,0))</f>
        <v>#N/A</v>
      </c>
      <c r="T125" s="568" t="e">
        <f>IF(VLOOKUP($X125,'Tabulka 2C'!$B$8:$G$43,'Tabulka 2C'!N$1,0)="","",VLOOKUP($X125,'Tabulka 2C'!$B$8:$G$43,'Tabulka 2C'!N$1,0))</f>
        <v>#N/A</v>
      </c>
      <c r="U125" s="568" t="e">
        <f>IF(VLOOKUP($X125,'Tabulka 2C'!$B$8:$G$43,'Tabulka 2C'!O$1,0)="","",VLOOKUP($X125,'Tabulka 2C'!$B$8:$G$43,'Tabulka 2C'!O$1,0))</f>
        <v>#N/A</v>
      </c>
      <c r="V125" s="568" t="e">
        <f>IF(VLOOKUP($X125,'Tabulka 2C'!$B$8:$G$43,'Tabulka 2C'!P$1,0)="","",VLOOKUP($X125,'Tabulka 2C'!$B$8:$G$43,'Tabulka 2C'!P$1,0))</f>
        <v>#N/A</v>
      </c>
      <c r="W125" s="568" t="e">
        <f>IF(VLOOKUP($X125,'Tabulka 2C'!$B$8:$G$43,'Tabulka 2C'!Q$1,0)="","",VLOOKUP($X125,'Tabulka 2C'!$B$8:$G$43,'Tabulka 2C'!Q$1,0))</f>
        <v>#N/A</v>
      </c>
      <c r="X125" s="562" t="str">
        <f t="shared" si="1"/>
        <v>A.N.@@._Z.S1313._Z._Z.A.F.F8.T.S.V._T.C02.XDC.N.EDP2</v>
      </c>
      <c r="Y125" s="562"/>
      <c r="Z125" s="562"/>
      <c r="AA125" s="564" t="str">
        <f>IFERROR(+IF(X125=VLOOKUP(X125,'Tabulka 2C'!$B$8:$B$43,1,0),"OK","check!!!!"),"check!!!!")</f>
        <v>check!!!!</v>
      </c>
      <c r="AB125" s="562" t="str">
        <f>IF('Tabulka 2C'!B28=X125,"ok","check!!!!")</f>
        <v>check!!!!</v>
      </c>
      <c r="AC125" s="565"/>
      <c r="AD125" s="566"/>
      <c r="AE125" s="566"/>
      <c r="AF125" s="566"/>
      <c r="AG125" s="566"/>
      <c r="AH125" s="566"/>
      <c r="AI125" s="566"/>
      <c r="AJ125" s="566"/>
      <c r="AK125" s="566"/>
      <c r="AL125" s="566"/>
      <c r="AM125" s="566"/>
      <c r="AN125" s="566"/>
      <c r="AO125" s="566"/>
    </row>
    <row r="126" spans="1:41">
      <c r="A126" s="553" t="s">
        <v>422</v>
      </c>
      <c r="B126" s="553" t="s">
        <v>423</v>
      </c>
      <c r="C126" s="553" t="s">
        <v>424</v>
      </c>
      <c r="D126" s="553" t="s">
        <v>425</v>
      </c>
      <c r="E126" s="553" t="s">
        <v>436</v>
      </c>
      <c r="F126" s="553" t="s">
        <v>425</v>
      </c>
      <c r="G126" s="562" t="s">
        <v>425</v>
      </c>
      <c r="H126" s="553" t="s">
        <v>439</v>
      </c>
      <c r="I126" s="553" t="s">
        <v>443</v>
      </c>
      <c r="J126" s="553" t="s">
        <v>464</v>
      </c>
      <c r="K126" s="553" t="s">
        <v>442</v>
      </c>
      <c r="L126" s="553" t="s">
        <v>429</v>
      </c>
      <c r="M126" s="553" t="s">
        <v>430</v>
      </c>
      <c r="N126" s="553" t="s">
        <v>431</v>
      </c>
      <c r="O126" s="553" t="s">
        <v>431</v>
      </c>
      <c r="P126" s="553" t="s">
        <v>432</v>
      </c>
      <c r="Q126" s="553" t="s">
        <v>423</v>
      </c>
      <c r="R126" s="553" t="s">
        <v>453</v>
      </c>
      <c r="S126" s="568" t="e">
        <f>IF(VLOOKUP($X126,'Tabulka 2C'!$B$8:$G$43,'Tabulka 2C'!M$1,0)="","",VLOOKUP($X126,'Tabulka 2C'!$B$8:$G$43,'Tabulka 2C'!M$1,0))</f>
        <v>#N/A</v>
      </c>
      <c r="T126" s="568" t="e">
        <f>IF(VLOOKUP($X126,'Tabulka 2C'!$B$8:$G$43,'Tabulka 2C'!N$1,0)="","",VLOOKUP($X126,'Tabulka 2C'!$B$8:$G$43,'Tabulka 2C'!N$1,0))</f>
        <v>#N/A</v>
      </c>
      <c r="U126" s="568" t="e">
        <f>IF(VLOOKUP($X126,'Tabulka 2C'!$B$8:$G$43,'Tabulka 2C'!O$1,0)="","",VLOOKUP($X126,'Tabulka 2C'!$B$8:$G$43,'Tabulka 2C'!O$1,0))</f>
        <v>#N/A</v>
      </c>
      <c r="V126" s="568" t="e">
        <f>IF(VLOOKUP($X126,'Tabulka 2C'!$B$8:$G$43,'Tabulka 2C'!P$1,0)="","",VLOOKUP($X126,'Tabulka 2C'!$B$8:$G$43,'Tabulka 2C'!P$1,0))</f>
        <v>#N/A</v>
      </c>
      <c r="W126" s="568" t="e">
        <f>IF(VLOOKUP($X126,'Tabulka 2C'!$B$8:$G$43,'Tabulka 2C'!Q$1,0)="","",VLOOKUP($X126,'Tabulka 2C'!$B$8:$G$43,'Tabulka 2C'!Q$1,0))</f>
        <v>#N/A</v>
      </c>
      <c r="X126" s="562" t="str">
        <f t="shared" si="1"/>
        <v>A.N.@@._Z.S1313._Z._Z.L.F.F8.T.S.V._T._T.XDC.N.EDP2</v>
      </c>
      <c r="Y126" s="562"/>
      <c r="Z126" s="562"/>
      <c r="AA126" s="564" t="str">
        <f>IFERROR(+IF(X126=VLOOKUP(X126,'Tabulka 2C'!$B$8:$B$43,1,0),"OK","check!!!!"),"check!!!!")</f>
        <v>check!!!!</v>
      </c>
      <c r="AB126" s="562" t="str">
        <f>IF('Tabulka 2C'!B29=X126,"ok","check!!!!")</f>
        <v>check!!!!</v>
      </c>
      <c r="AC126" s="565"/>
      <c r="AD126" s="566"/>
      <c r="AE126" s="566"/>
      <c r="AF126" s="566"/>
      <c r="AG126" s="566"/>
      <c r="AH126" s="566"/>
      <c r="AI126" s="566"/>
      <c r="AJ126" s="566"/>
      <c r="AK126" s="566"/>
      <c r="AL126" s="566"/>
      <c r="AM126" s="566"/>
      <c r="AN126" s="566"/>
      <c r="AO126" s="566"/>
    </row>
    <row r="127" spans="1:41">
      <c r="A127" s="553" t="s">
        <v>422</v>
      </c>
      <c r="B127" s="553" t="s">
        <v>423</v>
      </c>
      <c r="C127" s="553" t="s">
        <v>424</v>
      </c>
      <c r="D127" s="553" t="s">
        <v>425</v>
      </c>
      <c r="E127" s="553" t="s">
        <v>436</v>
      </c>
      <c r="F127" s="553" t="s">
        <v>425</v>
      </c>
      <c r="G127" s="562" t="s">
        <v>425</v>
      </c>
      <c r="H127" s="553" t="s">
        <v>439</v>
      </c>
      <c r="I127" s="553" t="s">
        <v>443</v>
      </c>
      <c r="J127" s="553" t="s">
        <v>464</v>
      </c>
      <c r="K127" s="553" t="s">
        <v>442</v>
      </c>
      <c r="L127" s="553" t="s">
        <v>429</v>
      </c>
      <c r="M127" s="553" t="s">
        <v>430</v>
      </c>
      <c r="N127" s="553" t="s">
        <v>431</v>
      </c>
      <c r="O127" s="553" t="s">
        <v>460</v>
      </c>
      <c r="P127" s="553" t="s">
        <v>432</v>
      </c>
      <c r="Q127" s="553" t="s">
        <v>423</v>
      </c>
      <c r="R127" s="553" t="s">
        <v>453</v>
      </c>
      <c r="S127" s="568" t="e">
        <f>IF(VLOOKUP($X127,'Tabulka 2C'!$B$8:$G$43,'Tabulka 2C'!M$1,0)="","",VLOOKUP($X127,'Tabulka 2C'!$B$8:$G$43,'Tabulka 2C'!M$1,0))</f>
        <v>#N/A</v>
      </c>
      <c r="T127" s="568" t="e">
        <f>IF(VLOOKUP($X127,'Tabulka 2C'!$B$8:$G$43,'Tabulka 2C'!N$1,0)="","",VLOOKUP($X127,'Tabulka 2C'!$B$8:$G$43,'Tabulka 2C'!N$1,0))</f>
        <v>#N/A</v>
      </c>
      <c r="U127" s="568" t="e">
        <f>IF(VLOOKUP($X127,'Tabulka 2C'!$B$8:$G$43,'Tabulka 2C'!O$1,0)="","",VLOOKUP($X127,'Tabulka 2C'!$B$8:$G$43,'Tabulka 2C'!O$1,0))</f>
        <v>#N/A</v>
      </c>
      <c r="V127" s="568" t="e">
        <f>IF(VLOOKUP($X127,'Tabulka 2C'!$B$8:$G$43,'Tabulka 2C'!P$1,0)="","",VLOOKUP($X127,'Tabulka 2C'!$B$8:$G$43,'Tabulka 2C'!P$1,0))</f>
        <v>#N/A</v>
      </c>
      <c r="W127" s="568" t="e">
        <f>IF(VLOOKUP($X127,'Tabulka 2C'!$B$8:$G$43,'Tabulka 2C'!Q$1,0)="","",VLOOKUP($X127,'Tabulka 2C'!$B$8:$G$43,'Tabulka 2C'!Q$1,0))</f>
        <v>#N/A</v>
      </c>
      <c r="X127" s="562" t="str">
        <f t="shared" si="1"/>
        <v>A.N.@@._Z.S1313._Z._Z.L.F.F8.T.S.V._T.C01.XDC.N.EDP2</v>
      </c>
      <c r="Y127" s="562"/>
      <c r="Z127" s="562"/>
      <c r="AA127" s="564" t="str">
        <f>IFERROR(+IF(X127=VLOOKUP(X127,'Tabulka 2C'!$B$8:$B$43,1,0),"OK","check!!!!"),"check!!!!")</f>
        <v>check!!!!</v>
      </c>
      <c r="AB127" s="562" t="str">
        <f>IF('Tabulka 2C'!B30=X127,"ok","check!!!!")</f>
        <v>check!!!!</v>
      </c>
      <c r="AC127" s="565"/>
      <c r="AD127" s="566"/>
      <c r="AE127" s="566"/>
      <c r="AF127" s="566"/>
      <c r="AG127" s="566"/>
      <c r="AH127" s="566"/>
      <c r="AI127" s="566"/>
      <c r="AJ127" s="566"/>
      <c r="AK127" s="566"/>
      <c r="AL127" s="566"/>
      <c r="AM127" s="566"/>
      <c r="AN127" s="566"/>
      <c r="AO127" s="566"/>
    </row>
    <row r="128" spans="1:41">
      <c r="A128" s="553" t="s">
        <v>422</v>
      </c>
      <c r="B128" s="553" t="s">
        <v>423</v>
      </c>
      <c r="C128" s="553" t="s">
        <v>424</v>
      </c>
      <c r="D128" s="553" t="s">
        <v>425</v>
      </c>
      <c r="E128" s="553" t="s">
        <v>436</v>
      </c>
      <c r="F128" s="553" t="s">
        <v>425</v>
      </c>
      <c r="G128" s="562" t="s">
        <v>425</v>
      </c>
      <c r="H128" s="553" t="s">
        <v>439</v>
      </c>
      <c r="I128" s="553" t="s">
        <v>443</v>
      </c>
      <c r="J128" s="553" t="s">
        <v>464</v>
      </c>
      <c r="K128" s="553" t="s">
        <v>442</v>
      </c>
      <c r="L128" s="553" t="s">
        <v>429</v>
      </c>
      <c r="M128" s="553" t="s">
        <v>430</v>
      </c>
      <c r="N128" s="553" t="s">
        <v>431</v>
      </c>
      <c r="O128" s="553" t="s">
        <v>461</v>
      </c>
      <c r="P128" s="553" t="s">
        <v>432</v>
      </c>
      <c r="Q128" s="553" t="s">
        <v>423</v>
      </c>
      <c r="R128" s="553" t="s">
        <v>453</v>
      </c>
      <c r="S128" s="568" t="e">
        <f>IF(VLOOKUP($X128,'Tabulka 2C'!$B$8:$G$43,'Tabulka 2C'!M$1,0)="","",VLOOKUP($X128,'Tabulka 2C'!$B$8:$G$43,'Tabulka 2C'!M$1,0))</f>
        <v>#N/A</v>
      </c>
      <c r="T128" s="568" t="e">
        <f>IF(VLOOKUP($X128,'Tabulka 2C'!$B$8:$G$43,'Tabulka 2C'!N$1,0)="","",VLOOKUP($X128,'Tabulka 2C'!$B$8:$G$43,'Tabulka 2C'!N$1,0))</f>
        <v>#N/A</v>
      </c>
      <c r="U128" s="568" t="e">
        <f>IF(VLOOKUP($X128,'Tabulka 2C'!$B$8:$G$43,'Tabulka 2C'!O$1,0)="","",VLOOKUP($X128,'Tabulka 2C'!$B$8:$G$43,'Tabulka 2C'!O$1,0))</f>
        <v>#N/A</v>
      </c>
      <c r="V128" s="568" t="e">
        <f>IF(VLOOKUP($X128,'Tabulka 2C'!$B$8:$G$43,'Tabulka 2C'!P$1,0)="","",VLOOKUP($X128,'Tabulka 2C'!$B$8:$G$43,'Tabulka 2C'!P$1,0))</f>
        <v>#N/A</v>
      </c>
      <c r="W128" s="568" t="e">
        <f>IF(VLOOKUP($X128,'Tabulka 2C'!$B$8:$G$43,'Tabulka 2C'!Q$1,0)="","",VLOOKUP($X128,'Tabulka 2C'!$B$8:$G$43,'Tabulka 2C'!Q$1,0))</f>
        <v>#N/A</v>
      </c>
      <c r="X128" s="562" t="str">
        <f t="shared" si="1"/>
        <v>A.N.@@._Z.S1313._Z._Z.L.F.F8.T.S.V._T.C02.XDC.N.EDP2</v>
      </c>
      <c r="Y128" s="562"/>
      <c r="Z128" s="562"/>
      <c r="AA128" s="564" t="str">
        <f>IFERROR(+IF(X128=VLOOKUP(X128,'Tabulka 2C'!$B$8:$B$43,1,0),"OK","check!!!!"),"check!!!!")</f>
        <v>check!!!!</v>
      </c>
      <c r="AB128" s="562" t="str">
        <f>IF('Tabulka 2C'!B31=X128,"ok","check!!!!")</f>
        <v>check!!!!</v>
      </c>
      <c r="AC128" s="565"/>
      <c r="AD128" s="566"/>
      <c r="AE128" s="566"/>
      <c r="AF128" s="566"/>
      <c r="AG128" s="566"/>
      <c r="AH128" s="566"/>
      <c r="AI128" s="566"/>
      <c r="AJ128" s="566"/>
      <c r="AK128" s="566"/>
      <c r="AL128" s="566"/>
      <c r="AM128" s="566"/>
      <c r="AN128" s="566"/>
      <c r="AO128" s="566"/>
    </row>
    <row r="129" spans="1:41">
      <c r="A129" s="553" t="s">
        <v>422</v>
      </c>
      <c r="B129" s="553" t="s">
        <v>423</v>
      </c>
      <c r="C129" s="553" t="s">
        <v>424</v>
      </c>
      <c r="D129" s="553" t="s">
        <v>425</v>
      </c>
      <c r="E129" s="553" t="s">
        <v>436</v>
      </c>
      <c r="F129" s="553" t="s">
        <v>425</v>
      </c>
      <c r="G129" s="562" t="s">
        <v>425</v>
      </c>
      <c r="H129" s="553" t="s">
        <v>427</v>
      </c>
      <c r="I129" s="553" t="s">
        <v>465</v>
      </c>
      <c r="J129" s="553" t="s">
        <v>425</v>
      </c>
      <c r="K129" s="553" t="s">
        <v>442</v>
      </c>
      <c r="L129" s="553" t="s">
        <v>429</v>
      </c>
      <c r="M129" s="553" t="s">
        <v>430</v>
      </c>
      <c r="N129" s="553" t="s">
        <v>431</v>
      </c>
      <c r="O129" s="553" t="s">
        <v>431</v>
      </c>
      <c r="P129" s="553" t="s">
        <v>432</v>
      </c>
      <c r="Q129" s="553" t="s">
        <v>423</v>
      </c>
      <c r="R129" s="553" t="s">
        <v>453</v>
      </c>
      <c r="S129" s="568" t="e">
        <f>IF(VLOOKUP($X129,'Tabulka 2C'!$B$8:$G$43,'Tabulka 2C'!M$1,0)="","",VLOOKUP($X129,'Tabulka 2C'!$B$8:$G$43,'Tabulka 2C'!M$1,0))</f>
        <v>#N/A</v>
      </c>
      <c r="T129" s="568" t="e">
        <f>IF(VLOOKUP($X129,'Tabulka 2C'!$B$8:$G$43,'Tabulka 2C'!N$1,0)="","",VLOOKUP($X129,'Tabulka 2C'!$B$8:$G$43,'Tabulka 2C'!N$1,0))</f>
        <v>#N/A</v>
      </c>
      <c r="U129" s="568" t="e">
        <f>IF(VLOOKUP($X129,'Tabulka 2C'!$B$8:$G$43,'Tabulka 2C'!O$1,0)="","",VLOOKUP($X129,'Tabulka 2C'!$B$8:$G$43,'Tabulka 2C'!O$1,0))</f>
        <v>#N/A</v>
      </c>
      <c r="V129" s="568" t="e">
        <f>IF(VLOOKUP($X129,'Tabulka 2C'!$B$8:$G$43,'Tabulka 2C'!P$1,0)="","",VLOOKUP($X129,'Tabulka 2C'!$B$8:$G$43,'Tabulka 2C'!P$1,0))</f>
        <v>#N/A</v>
      </c>
      <c r="W129" s="568" t="e">
        <f>IF(VLOOKUP($X129,'Tabulka 2C'!$B$8:$G$43,'Tabulka 2C'!Q$1,0)="","",VLOOKUP($X129,'Tabulka 2C'!$B$8:$G$43,'Tabulka 2C'!Q$1,0))</f>
        <v>#N/A</v>
      </c>
      <c r="X129" s="562" t="str">
        <f t="shared" si="1"/>
        <v>A.N.@@._Z.S1313._Z._Z.B.ORWB_E._Z.T.S.V._T._T.XDC.N.EDP2</v>
      </c>
      <c r="Y129" s="562"/>
      <c r="Z129" s="562"/>
      <c r="AA129" s="564" t="str">
        <f>IFERROR(+IF(X129=VLOOKUP(X129,'Tabulka 2C'!$B$8:$B$43,1,0),"OK","check!!!!"),"check!!!!")</f>
        <v>check!!!!</v>
      </c>
      <c r="AB129" s="562" t="str">
        <f>IF('Tabulka 2C'!B33=X129,"ok","check!!!!")</f>
        <v>check!!!!</v>
      </c>
      <c r="AC129" s="565"/>
      <c r="AD129" s="566"/>
      <c r="AE129" s="566"/>
      <c r="AF129" s="566"/>
      <c r="AG129" s="566"/>
      <c r="AH129" s="566"/>
      <c r="AI129" s="566"/>
      <c r="AJ129" s="566"/>
      <c r="AK129" s="566"/>
      <c r="AL129" s="566"/>
      <c r="AM129" s="566"/>
      <c r="AN129" s="566"/>
      <c r="AO129" s="566"/>
    </row>
    <row r="130" spans="1:41">
      <c r="A130" s="553" t="s">
        <v>422</v>
      </c>
      <c r="B130" s="553" t="s">
        <v>423</v>
      </c>
      <c r="C130" s="553" t="s">
        <v>424</v>
      </c>
      <c r="D130" s="553" t="s">
        <v>425</v>
      </c>
      <c r="E130" s="553" t="s">
        <v>473</v>
      </c>
      <c r="F130" s="553" t="s">
        <v>425</v>
      </c>
      <c r="G130" s="553" t="s">
        <v>425</v>
      </c>
      <c r="H130" s="553" t="s">
        <v>427</v>
      </c>
      <c r="I130" s="553" t="s">
        <v>428</v>
      </c>
      <c r="J130" s="553" t="s">
        <v>425</v>
      </c>
      <c r="K130" s="553" t="s">
        <v>425</v>
      </c>
      <c r="L130" s="553" t="s">
        <v>429</v>
      </c>
      <c r="M130" s="553" t="s">
        <v>430</v>
      </c>
      <c r="N130" s="553" t="s">
        <v>431</v>
      </c>
      <c r="O130" s="553" t="s">
        <v>431</v>
      </c>
      <c r="P130" s="553" t="s">
        <v>432</v>
      </c>
      <c r="Q130" s="553" t="s">
        <v>423</v>
      </c>
      <c r="R130" s="553" t="s">
        <v>453</v>
      </c>
      <c r="S130" s="568" t="e">
        <f>IF(VLOOKUP($X130,'Tabulka 2C'!$B$8:$G$43,'Tabulka 2C'!M$1,0)="","",VLOOKUP($X130,'Tabulka 2C'!$B$8:$G$43,'Tabulka 2C'!M$1,0))</f>
        <v>#N/A</v>
      </c>
      <c r="T130" s="568" t="e">
        <f>IF(VLOOKUP($X130,'Tabulka 2C'!$B$8:$G$43,'Tabulka 2C'!N$1,0)="","",VLOOKUP($X130,'Tabulka 2C'!$B$8:$G$43,'Tabulka 2C'!N$1,0))</f>
        <v>#N/A</v>
      </c>
      <c r="U130" s="568" t="e">
        <f>IF(VLOOKUP($X130,'Tabulka 2C'!$B$8:$G$43,'Tabulka 2C'!O$1,0)="","",VLOOKUP($X130,'Tabulka 2C'!$B$8:$G$43,'Tabulka 2C'!O$1,0))</f>
        <v>#N/A</v>
      </c>
      <c r="V130" s="568" t="e">
        <f>IF(VLOOKUP($X130,'Tabulka 2C'!$B$8:$G$43,'Tabulka 2C'!P$1,0)="","",VLOOKUP($X130,'Tabulka 2C'!$B$8:$G$43,'Tabulka 2C'!P$1,0))</f>
        <v>#N/A</v>
      </c>
      <c r="W130" s="568" t="e">
        <f>IF(VLOOKUP($X130,'Tabulka 2C'!$B$8:$G$43,'Tabulka 2C'!Q$1,0)="","",VLOOKUP($X130,'Tabulka 2C'!$B$8:$G$43,'Tabulka 2C'!Q$1,0))</f>
        <v>#N/A</v>
      </c>
      <c r="X130" s="562" t="str">
        <f t="shared" si="1"/>
        <v>A.N.@@._Z.S13132._Z._Z.B.B9._Z._Z.S.V._T._T.XDC.N.EDP2</v>
      </c>
      <c r="Y130" s="562"/>
      <c r="Z130" s="562"/>
      <c r="AA130" s="564" t="str">
        <f>IFERROR(+IF(X130=VLOOKUP(X130,'Tabulka 2C'!$B$8:$B$43,1,0),"OK","check!!!!"),"check!!!!")</f>
        <v>check!!!!</v>
      </c>
      <c r="AB130" s="562" t="str">
        <f>IF('Tabulka 2C'!B34=X130,"ok","check!!!!")</f>
        <v>check!!!!</v>
      </c>
      <c r="AC130" s="565"/>
      <c r="AD130" s="566"/>
      <c r="AE130" s="566"/>
      <c r="AF130" s="566"/>
      <c r="AG130" s="566"/>
      <c r="AH130" s="566"/>
      <c r="AI130" s="566"/>
      <c r="AJ130" s="566"/>
      <c r="AK130" s="566"/>
      <c r="AL130" s="566"/>
      <c r="AM130" s="566"/>
      <c r="AN130" s="566"/>
      <c r="AO130" s="566"/>
    </row>
    <row r="131" spans="1:41">
      <c r="A131" s="553" t="s">
        <v>422</v>
      </c>
      <c r="B131" s="553" t="s">
        <v>423</v>
      </c>
      <c r="C131" s="553" t="s">
        <v>424</v>
      </c>
      <c r="D131" s="553" t="s">
        <v>425</v>
      </c>
      <c r="E131" s="553" t="s">
        <v>473</v>
      </c>
      <c r="F131" s="553" t="s">
        <v>425</v>
      </c>
      <c r="G131" s="553" t="s">
        <v>425</v>
      </c>
      <c r="H131" s="553" t="s">
        <v>427</v>
      </c>
      <c r="I131" s="553" t="s">
        <v>428</v>
      </c>
      <c r="J131" s="553" t="s">
        <v>425</v>
      </c>
      <c r="K131" s="553" t="s">
        <v>425</v>
      </c>
      <c r="L131" s="553" t="s">
        <v>429</v>
      </c>
      <c r="M131" s="553" t="s">
        <v>430</v>
      </c>
      <c r="N131" s="553" t="s">
        <v>431</v>
      </c>
      <c r="O131" s="553" t="s">
        <v>460</v>
      </c>
      <c r="P131" s="553" t="s">
        <v>432</v>
      </c>
      <c r="Q131" s="553" t="s">
        <v>423</v>
      </c>
      <c r="R131" s="553" t="s">
        <v>453</v>
      </c>
      <c r="S131" s="568" t="e">
        <f>IF(VLOOKUP($X131,'Tabulka 2C'!$B$8:$G$43,'Tabulka 2C'!M$1,0)="","",VLOOKUP($X131,'Tabulka 2C'!$B$8:$G$43,'Tabulka 2C'!M$1,0))</f>
        <v>#N/A</v>
      </c>
      <c r="T131" s="568" t="e">
        <f>IF(VLOOKUP($X131,'Tabulka 2C'!$B$8:$G$43,'Tabulka 2C'!N$1,0)="","",VLOOKUP($X131,'Tabulka 2C'!$B$8:$G$43,'Tabulka 2C'!N$1,0))</f>
        <v>#N/A</v>
      </c>
      <c r="U131" s="568" t="e">
        <f>IF(VLOOKUP($X131,'Tabulka 2C'!$B$8:$G$43,'Tabulka 2C'!O$1,0)="","",VLOOKUP($X131,'Tabulka 2C'!$B$8:$G$43,'Tabulka 2C'!O$1,0))</f>
        <v>#N/A</v>
      </c>
      <c r="V131" s="568" t="e">
        <f>IF(VLOOKUP($X131,'Tabulka 2C'!$B$8:$G$43,'Tabulka 2C'!P$1,0)="","",VLOOKUP($X131,'Tabulka 2C'!$B$8:$G$43,'Tabulka 2C'!P$1,0))</f>
        <v>#N/A</v>
      </c>
      <c r="W131" s="568" t="e">
        <f>IF(VLOOKUP($X131,'Tabulka 2C'!$B$8:$G$43,'Tabulka 2C'!Q$1,0)="","",VLOOKUP($X131,'Tabulka 2C'!$B$8:$G$43,'Tabulka 2C'!Q$1,0))</f>
        <v>#N/A</v>
      </c>
      <c r="X131" s="562" t="str">
        <f t="shared" si="1"/>
        <v>A.N.@@._Z.S13132._Z._Z.B.B9._Z._Z.S.V._T.C01.XDC.N.EDP2</v>
      </c>
      <c r="Y131" s="562"/>
      <c r="Z131" s="562"/>
      <c r="AA131" s="564" t="str">
        <f>IFERROR(+IF(X131=VLOOKUP(X131,'Tabulka 2C'!$B$8:$B$43,1,0),"OK","check!!!!"),"check!!!!")</f>
        <v>check!!!!</v>
      </c>
      <c r="AB131" s="562" t="str">
        <f>IF('Tabulka 2C'!B35=X131,"ok","check!!!!")</f>
        <v>check!!!!</v>
      </c>
      <c r="AC131" s="565"/>
      <c r="AD131" s="566"/>
      <c r="AE131" s="566"/>
      <c r="AF131" s="566"/>
      <c r="AG131" s="566"/>
      <c r="AH131" s="566"/>
      <c r="AI131" s="566"/>
      <c r="AJ131" s="566"/>
      <c r="AK131" s="566"/>
      <c r="AL131" s="566"/>
      <c r="AM131" s="566"/>
      <c r="AN131" s="566"/>
      <c r="AO131" s="566"/>
    </row>
    <row r="132" spans="1:41">
      <c r="A132" s="553" t="s">
        <v>422</v>
      </c>
      <c r="B132" s="553" t="s">
        <v>423</v>
      </c>
      <c r="C132" s="553" t="s">
        <v>424</v>
      </c>
      <c r="D132" s="553" t="s">
        <v>425</v>
      </c>
      <c r="E132" s="553" t="s">
        <v>473</v>
      </c>
      <c r="F132" s="553" t="s">
        <v>425</v>
      </c>
      <c r="G132" s="553" t="s">
        <v>425</v>
      </c>
      <c r="H132" s="553" t="s">
        <v>427</v>
      </c>
      <c r="I132" s="553" t="s">
        <v>428</v>
      </c>
      <c r="J132" s="553" t="s">
        <v>425</v>
      </c>
      <c r="K132" s="553" t="s">
        <v>425</v>
      </c>
      <c r="L132" s="553" t="s">
        <v>429</v>
      </c>
      <c r="M132" s="553" t="s">
        <v>430</v>
      </c>
      <c r="N132" s="553" t="s">
        <v>431</v>
      </c>
      <c r="O132" s="553" t="s">
        <v>461</v>
      </c>
      <c r="P132" s="553" t="s">
        <v>432</v>
      </c>
      <c r="Q132" s="553" t="s">
        <v>423</v>
      </c>
      <c r="R132" s="553" t="s">
        <v>453</v>
      </c>
      <c r="S132" s="568" t="e">
        <f>IF(VLOOKUP($X132,'Tabulka 2C'!$B$8:$G$43,'Tabulka 2C'!M$1,0)="","",VLOOKUP($X132,'Tabulka 2C'!$B$8:$G$43,'Tabulka 2C'!M$1,0))</f>
        <v>#N/A</v>
      </c>
      <c r="T132" s="568" t="e">
        <f>IF(VLOOKUP($X132,'Tabulka 2C'!$B$8:$G$43,'Tabulka 2C'!N$1,0)="","",VLOOKUP($X132,'Tabulka 2C'!$B$8:$G$43,'Tabulka 2C'!N$1,0))</f>
        <v>#N/A</v>
      </c>
      <c r="U132" s="568" t="e">
        <f>IF(VLOOKUP($X132,'Tabulka 2C'!$B$8:$G$43,'Tabulka 2C'!O$1,0)="","",VLOOKUP($X132,'Tabulka 2C'!$B$8:$G$43,'Tabulka 2C'!O$1,0))</f>
        <v>#N/A</v>
      </c>
      <c r="V132" s="568" t="e">
        <f>IF(VLOOKUP($X132,'Tabulka 2C'!$B$8:$G$43,'Tabulka 2C'!P$1,0)="","",VLOOKUP($X132,'Tabulka 2C'!$B$8:$G$43,'Tabulka 2C'!P$1,0))</f>
        <v>#N/A</v>
      </c>
      <c r="W132" s="568" t="e">
        <f>IF(VLOOKUP($X132,'Tabulka 2C'!$B$8:$G$43,'Tabulka 2C'!Q$1,0)="","",VLOOKUP($X132,'Tabulka 2C'!$B$8:$G$43,'Tabulka 2C'!Q$1,0))</f>
        <v>#N/A</v>
      </c>
      <c r="X132" s="562" t="str">
        <f t="shared" si="1"/>
        <v>A.N.@@._Z.S13132._Z._Z.B.B9._Z._Z.S.V._T.C02.XDC.N.EDP2</v>
      </c>
      <c r="Y132" s="562"/>
      <c r="Z132" s="562"/>
      <c r="AA132" s="564" t="str">
        <f>IFERROR(+IF(X132=VLOOKUP(X132,'Tabulka 2C'!$B$8:$B$43,1,0),"OK","check!!!!"),"check!!!!")</f>
        <v>check!!!!</v>
      </c>
      <c r="AB132" s="562" t="str">
        <f>IF('Tabulka 2C'!B36=X132,"ok","check!!!!")</f>
        <v>check!!!!</v>
      </c>
      <c r="AC132" s="565"/>
      <c r="AD132" s="566"/>
      <c r="AE132" s="566"/>
      <c r="AF132" s="566"/>
      <c r="AG132" s="566"/>
      <c r="AH132" s="566"/>
      <c r="AI132" s="566"/>
      <c r="AJ132" s="566"/>
      <c r="AK132" s="566"/>
      <c r="AL132" s="566"/>
      <c r="AM132" s="566"/>
      <c r="AN132" s="566"/>
      <c r="AO132" s="566"/>
    </row>
    <row r="133" spans="1:41">
      <c r="A133" s="553" t="s">
        <v>422</v>
      </c>
      <c r="B133" s="553" t="s">
        <v>423</v>
      </c>
      <c r="C133" s="553" t="s">
        <v>424</v>
      </c>
      <c r="D133" s="553" t="s">
        <v>425</v>
      </c>
      <c r="E133" s="553" t="s">
        <v>436</v>
      </c>
      <c r="F133" s="553" t="s">
        <v>425</v>
      </c>
      <c r="G133" s="553" t="s">
        <v>425</v>
      </c>
      <c r="H133" s="553" t="s">
        <v>467</v>
      </c>
      <c r="I133" s="553" t="s">
        <v>468</v>
      </c>
      <c r="J133" s="553" t="s">
        <v>425</v>
      </c>
      <c r="K133" s="553" t="s">
        <v>442</v>
      </c>
      <c r="L133" s="553" t="s">
        <v>429</v>
      </c>
      <c r="M133" s="553" t="s">
        <v>430</v>
      </c>
      <c r="N133" s="553" t="s">
        <v>431</v>
      </c>
      <c r="O133" s="553" t="s">
        <v>431</v>
      </c>
      <c r="P133" s="553" t="s">
        <v>432</v>
      </c>
      <c r="Q133" s="553" t="s">
        <v>423</v>
      </c>
      <c r="R133" s="553" t="s">
        <v>453</v>
      </c>
      <c r="S133" s="568" t="e">
        <f>IF(VLOOKUP($X133,'Tabulka 2C'!$B$8:$G$43,'Tabulka 2C'!M$1,0)="","",VLOOKUP($X133,'Tabulka 2C'!$B$8:$G$43,'Tabulka 2C'!M$1,0))</f>
        <v>#N/A</v>
      </c>
      <c r="T133" s="568" t="e">
        <f>IF(VLOOKUP($X133,'Tabulka 2C'!$B$8:$G$43,'Tabulka 2C'!N$1,0)="","",VLOOKUP($X133,'Tabulka 2C'!$B$8:$G$43,'Tabulka 2C'!N$1,0))</f>
        <v>#N/A</v>
      </c>
      <c r="U133" s="568" t="e">
        <f>IF(VLOOKUP($X133,'Tabulka 2C'!$B$8:$G$43,'Tabulka 2C'!O$1,0)="","",VLOOKUP($X133,'Tabulka 2C'!$B$8:$G$43,'Tabulka 2C'!O$1,0))</f>
        <v>#N/A</v>
      </c>
      <c r="V133" s="568" t="e">
        <f>IF(VLOOKUP($X133,'Tabulka 2C'!$B$8:$G$43,'Tabulka 2C'!P$1,0)="","",VLOOKUP($X133,'Tabulka 2C'!$B$8:$G$43,'Tabulka 2C'!P$1,0))</f>
        <v>#N/A</v>
      </c>
      <c r="W133" s="568" t="e">
        <f>IF(VLOOKUP($X133,'Tabulka 2C'!$B$8:$G$43,'Tabulka 2C'!Q$1,0)="","",VLOOKUP($X133,'Tabulka 2C'!$B$8:$G$43,'Tabulka 2C'!Q$1,0))</f>
        <v>#N/A</v>
      </c>
      <c r="X133" s="562" t="str">
        <f t="shared" si="1"/>
        <v>A.N.@@._Z.S1313._Z._Z._X.OROA._Z.T.S.V._T._T.XDC.N.EDP2</v>
      </c>
      <c r="Y133" s="562"/>
      <c r="Z133" s="562"/>
      <c r="AA133" s="564" t="str">
        <f>IFERROR(+IF(X133=VLOOKUP(X133,'Tabulka 2C'!$B$8:$B$43,1,0),"OK","check!!!!"),"check!!!!")</f>
        <v>check!!!!</v>
      </c>
      <c r="AB133" s="562" t="str">
        <f>IF('Tabulka 2C'!B38=X133,"ok","check!!!!")</f>
        <v>check!!!!</v>
      </c>
      <c r="AC133" s="565"/>
      <c r="AD133" s="566"/>
      <c r="AE133" s="566"/>
      <c r="AF133" s="566"/>
      <c r="AG133" s="566"/>
      <c r="AH133" s="566"/>
      <c r="AI133" s="566"/>
      <c r="AJ133" s="566"/>
      <c r="AK133" s="566"/>
      <c r="AL133" s="566"/>
      <c r="AM133" s="566"/>
      <c r="AN133" s="566"/>
      <c r="AO133" s="566"/>
    </row>
    <row r="134" spans="1:41">
      <c r="A134" s="553" t="s">
        <v>422</v>
      </c>
      <c r="B134" s="553" t="s">
        <v>423</v>
      </c>
      <c r="C134" s="553" t="s">
        <v>424</v>
      </c>
      <c r="D134" s="553" t="s">
        <v>425</v>
      </c>
      <c r="E134" s="553" t="s">
        <v>436</v>
      </c>
      <c r="F134" s="553" t="s">
        <v>425</v>
      </c>
      <c r="G134" s="553" t="s">
        <v>425</v>
      </c>
      <c r="H134" s="553" t="s">
        <v>467</v>
      </c>
      <c r="I134" s="553" t="s">
        <v>468</v>
      </c>
      <c r="J134" s="553" t="s">
        <v>425</v>
      </c>
      <c r="K134" s="553" t="s">
        <v>442</v>
      </c>
      <c r="L134" s="553" t="s">
        <v>429</v>
      </c>
      <c r="M134" s="553" t="s">
        <v>430</v>
      </c>
      <c r="N134" s="553" t="s">
        <v>431</v>
      </c>
      <c r="O134" s="553" t="s">
        <v>460</v>
      </c>
      <c r="P134" s="553" t="s">
        <v>432</v>
      </c>
      <c r="Q134" s="553" t="s">
        <v>423</v>
      </c>
      <c r="R134" s="553" t="s">
        <v>453</v>
      </c>
      <c r="S134" s="568" t="e">
        <f>IF(VLOOKUP($X134,'Tabulka 2C'!$B$8:$G$43,'Tabulka 2C'!M$1,0)="","",VLOOKUP($X134,'Tabulka 2C'!$B$8:$G$43,'Tabulka 2C'!M$1,0))</f>
        <v>#N/A</v>
      </c>
      <c r="T134" s="568" t="e">
        <f>IF(VLOOKUP($X134,'Tabulka 2C'!$B$8:$G$43,'Tabulka 2C'!N$1,0)="","",VLOOKUP($X134,'Tabulka 2C'!$B$8:$G$43,'Tabulka 2C'!N$1,0))</f>
        <v>#N/A</v>
      </c>
      <c r="U134" s="568" t="e">
        <f>IF(VLOOKUP($X134,'Tabulka 2C'!$B$8:$G$43,'Tabulka 2C'!O$1,0)="","",VLOOKUP($X134,'Tabulka 2C'!$B$8:$G$43,'Tabulka 2C'!O$1,0))</f>
        <v>#N/A</v>
      </c>
      <c r="V134" s="568" t="e">
        <f>IF(VLOOKUP($X134,'Tabulka 2C'!$B$8:$G$43,'Tabulka 2C'!P$1,0)="","",VLOOKUP($X134,'Tabulka 2C'!$B$8:$G$43,'Tabulka 2C'!P$1,0))</f>
        <v>#N/A</v>
      </c>
      <c r="W134" s="568" t="e">
        <f>IF(VLOOKUP($X134,'Tabulka 2C'!$B$8:$G$43,'Tabulka 2C'!Q$1,0)="","",VLOOKUP($X134,'Tabulka 2C'!$B$8:$G$43,'Tabulka 2C'!Q$1,0))</f>
        <v>#N/A</v>
      </c>
      <c r="X134" s="562" t="str">
        <f t="shared" si="1"/>
        <v>A.N.@@._Z.S1313._Z._Z._X.OROA._Z.T.S.V._T.C01.XDC.N.EDP2</v>
      </c>
      <c r="Y134" s="562"/>
      <c r="Z134" s="562"/>
      <c r="AA134" s="564" t="str">
        <f>IFERROR(+IF(X134=VLOOKUP(X134,'Tabulka 2C'!$B$8:$B$43,1,0),"OK","check!!!!"),"check!!!!")</f>
        <v>check!!!!</v>
      </c>
      <c r="AB134" s="562" t="str">
        <f>IF('Tabulka 2C'!B39=X134,"ok","check!!!!")</f>
        <v>check!!!!</v>
      </c>
      <c r="AC134" s="565"/>
      <c r="AD134" s="566"/>
      <c r="AE134" s="566"/>
      <c r="AF134" s="566"/>
      <c r="AG134" s="566"/>
      <c r="AH134" s="566"/>
      <c r="AI134" s="566"/>
      <c r="AJ134" s="566"/>
      <c r="AK134" s="566"/>
      <c r="AL134" s="566"/>
      <c r="AM134" s="566"/>
      <c r="AN134" s="566"/>
      <c r="AO134" s="566"/>
    </row>
    <row r="135" spans="1:41">
      <c r="A135" s="553" t="s">
        <v>422</v>
      </c>
      <c r="B135" s="553" t="s">
        <v>423</v>
      </c>
      <c r="C135" s="553" t="s">
        <v>424</v>
      </c>
      <c r="D135" s="553" t="s">
        <v>425</v>
      </c>
      <c r="E135" s="553" t="s">
        <v>436</v>
      </c>
      <c r="F135" s="553" t="s">
        <v>425</v>
      </c>
      <c r="G135" s="553" t="s">
        <v>425</v>
      </c>
      <c r="H135" s="553" t="s">
        <v>467</v>
      </c>
      <c r="I135" s="553" t="s">
        <v>468</v>
      </c>
      <c r="J135" s="553" t="s">
        <v>425</v>
      </c>
      <c r="K135" s="553" t="s">
        <v>442</v>
      </c>
      <c r="L135" s="553" t="s">
        <v>429</v>
      </c>
      <c r="M135" s="553" t="s">
        <v>430</v>
      </c>
      <c r="N135" s="553" t="s">
        <v>431</v>
      </c>
      <c r="O135" s="553" t="s">
        <v>461</v>
      </c>
      <c r="P135" s="553" t="s">
        <v>432</v>
      </c>
      <c r="Q135" s="553" t="s">
        <v>423</v>
      </c>
      <c r="R135" s="553" t="s">
        <v>453</v>
      </c>
      <c r="S135" s="568" t="e">
        <f>IF(VLOOKUP($X135,'Tabulka 2C'!$B$8:$G$43,'Tabulka 2C'!M$1,0)="","",VLOOKUP($X135,'Tabulka 2C'!$B$8:$G$43,'Tabulka 2C'!M$1,0))</f>
        <v>#N/A</v>
      </c>
      <c r="T135" s="568" t="e">
        <f>IF(VLOOKUP($X135,'Tabulka 2C'!$B$8:$G$43,'Tabulka 2C'!N$1,0)="","",VLOOKUP($X135,'Tabulka 2C'!$B$8:$G$43,'Tabulka 2C'!N$1,0))</f>
        <v>#N/A</v>
      </c>
      <c r="U135" s="568" t="e">
        <f>IF(VLOOKUP($X135,'Tabulka 2C'!$B$8:$G$43,'Tabulka 2C'!O$1,0)="","",VLOOKUP($X135,'Tabulka 2C'!$B$8:$G$43,'Tabulka 2C'!O$1,0))</f>
        <v>#N/A</v>
      </c>
      <c r="V135" s="568" t="e">
        <f>IF(VLOOKUP($X135,'Tabulka 2C'!$B$8:$G$43,'Tabulka 2C'!P$1,0)="","",VLOOKUP($X135,'Tabulka 2C'!$B$8:$G$43,'Tabulka 2C'!P$1,0))</f>
        <v>#N/A</v>
      </c>
      <c r="W135" s="568" t="e">
        <f>IF(VLOOKUP($X135,'Tabulka 2C'!$B$8:$G$43,'Tabulka 2C'!Q$1,0)="","",VLOOKUP($X135,'Tabulka 2C'!$B$8:$G$43,'Tabulka 2C'!Q$1,0))</f>
        <v>#N/A</v>
      </c>
      <c r="X135" s="562" t="str">
        <f t="shared" si="1"/>
        <v>A.N.@@._Z.S1313._Z._Z._X.OROA._Z.T.S.V._T.C02.XDC.N.EDP2</v>
      </c>
      <c r="Y135" s="562"/>
      <c r="Z135" s="562"/>
      <c r="AA135" s="564" t="str">
        <f>IFERROR(+IF(X135=VLOOKUP(X135,'Tabulka 2C'!$B$8:$B$43,1,0),"OK","check!!!!"),"check!!!!")</f>
        <v>check!!!!</v>
      </c>
      <c r="AB135" s="562" t="str">
        <f>IF('Tabulka 2C'!B40=X135,"ok","check!!!!")</f>
        <v>check!!!!</v>
      </c>
      <c r="AC135" s="565"/>
      <c r="AD135" s="566"/>
      <c r="AE135" s="566"/>
      <c r="AF135" s="566"/>
      <c r="AG135" s="566"/>
      <c r="AH135" s="566"/>
      <c r="AI135" s="566"/>
      <c r="AJ135" s="566"/>
      <c r="AK135" s="566"/>
      <c r="AL135" s="566"/>
      <c r="AM135" s="566"/>
      <c r="AN135" s="566"/>
      <c r="AO135" s="566"/>
    </row>
    <row r="136" spans="1:41">
      <c r="A136" s="553" t="s">
        <v>422</v>
      </c>
      <c r="B136" s="553" t="s">
        <v>423</v>
      </c>
      <c r="C136" s="553" t="s">
        <v>424</v>
      </c>
      <c r="D136" s="553" t="s">
        <v>425</v>
      </c>
      <c r="E136" s="553" t="s">
        <v>436</v>
      </c>
      <c r="F136" s="553" t="s">
        <v>425</v>
      </c>
      <c r="G136" s="553" t="s">
        <v>425</v>
      </c>
      <c r="H136" s="553" t="s">
        <v>467</v>
      </c>
      <c r="I136" s="553" t="s">
        <v>468</v>
      </c>
      <c r="J136" s="553" t="s">
        <v>425</v>
      </c>
      <c r="K136" s="553" t="s">
        <v>442</v>
      </c>
      <c r="L136" s="553" t="s">
        <v>429</v>
      </c>
      <c r="M136" s="553" t="s">
        <v>430</v>
      </c>
      <c r="N136" s="553" t="s">
        <v>431</v>
      </c>
      <c r="O136" s="553" t="s">
        <v>469</v>
      </c>
      <c r="P136" s="553" t="s">
        <v>432</v>
      </c>
      <c r="Q136" s="553" t="s">
        <v>423</v>
      </c>
      <c r="R136" s="553" t="s">
        <v>453</v>
      </c>
      <c r="S136" s="568" t="e">
        <f>IF(VLOOKUP($X136,'Tabulka 2C'!$B$8:$G$43,'Tabulka 2C'!M$1,0)="","",VLOOKUP($X136,'Tabulka 2C'!$B$8:$G$43,'Tabulka 2C'!M$1,0))</f>
        <v>#N/A</v>
      </c>
      <c r="T136" s="568" t="e">
        <f>IF(VLOOKUP($X136,'Tabulka 2C'!$B$8:$G$43,'Tabulka 2C'!N$1,0)="","",VLOOKUP($X136,'Tabulka 2C'!$B$8:$G$43,'Tabulka 2C'!N$1,0))</f>
        <v>#N/A</v>
      </c>
      <c r="U136" s="568" t="e">
        <f>IF(VLOOKUP($X136,'Tabulka 2C'!$B$8:$G$43,'Tabulka 2C'!O$1,0)="","",VLOOKUP($X136,'Tabulka 2C'!$B$8:$G$43,'Tabulka 2C'!O$1,0))</f>
        <v>#N/A</v>
      </c>
      <c r="V136" s="568" t="e">
        <f>IF(VLOOKUP($X136,'Tabulka 2C'!$B$8:$G$43,'Tabulka 2C'!P$1,0)="","",VLOOKUP($X136,'Tabulka 2C'!$B$8:$G$43,'Tabulka 2C'!P$1,0))</f>
        <v>#N/A</v>
      </c>
      <c r="W136" s="568" t="e">
        <f>IF(VLOOKUP($X136,'Tabulka 2C'!$B$8:$G$43,'Tabulka 2C'!Q$1,0)="","",VLOOKUP($X136,'Tabulka 2C'!$B$8:$G$43,'Tabulka 2C'!Q$1,0))</f>
        <v>#N/A</v>
      </c>
      <c r="X136" s="562" t="str">
        <f t="shared" si="1"/>
        <v>A.N.@@._Z.S1313._Z._Z._X.OROA._Z.T.S.V._T.C03.XDC.N.EDP2</v>
      </c>
      <c r="Y136" s="562"/>
      <c r="Z136" s="562"/>
      <c r="AA136" s="564" t="str">
        <f>IFERROR(+IF(X136=VLOOKUP(X136,'Tabulka 2C'!$B$8:$B$43,1,0),"OK","check!!!!"),"check!!!!")</f>
        <v>check!!!!</v>
      </c>
      <c r="AB136" s="562" t="str">
        <f>IF('Tabulka 2C'!B41=X136,"ok","check!!!!")</f>
        <v>check!!!!</v>
      </c>
      <c r="AC136" s="565"/>
      <c r="AD136" s="566"/>
      <c r="AE136" s="566"/>
      <c r="AF136" s="566"/>
      <c r="AG136" s="566"/>
      <c r="AH136" s="566"/>
      <c r="AI136" s="566"/>
      <c r="AJ136" s="566"/>
      <c r="AK136" s="566"/>
      <c r="AL136" s="566"/>
      <c r="AM136" s="566"/>
      <c r="AN136" s="566"/>
      <c r="AO136" s="566"/>
    </row>
    <row r="137" spans="1:41">
      <c r="A137" s="553" t="s">
        <v>422</v>
      </c>
      <c r="B137" s="553" t="s">
        <v>423</v>
      </c>
      <c r="C137" s="553" t="s">
        <v>424</v>
      </c>
      <c r="D137" s="553" t="s">
        <v>425</v>
      </c>
      <c r="E137" s="553" t="s">
        <v>436</v>
      </c>
      <c r="F137" s="553" t="s">
        <v>425</v>
      </c>
      <c r="G137" s="553" t="s">
        <v>425</v>
      </c>
      <c r="H137" s="553" t="s">
        <v>427</v>
      </c>
      <c r="I137" s="553" t="s">
        <v>428</v>
      </c>
      <c r="J137" s="553" t="s">
        <v>425</v>
      </c>
      <c r="K137" s="553" t="s">
        <v>425</v>
      </c>
      <c r="L137" s="553" t="s">
        <v>429</v>
      </c>
      <c r="M137" s="553" t="s">
        <v>430</v>
      </c>
      <c r="N137" s="553" t="s">
        <v>431</v>
      </c>
      <c r="O137" s="553" t="s">
        <v>431</v>
      </c>
      <c r="P137" s="553" t="s">
        <v>432</v>
      </c>
      <c r="Q137" s="553" t="s">
        <v>423</v>
      </c>
      <c r="R137" s="553" t="s">
        <v>453</v>
      </c>
      <c r="S137" s="568" t="e">
        <f>IF(VLOOKUP($X137,'Tabulka 2C'!$B$8:$G$43,'Tabulka 2C'!M$1,0)="","",VLOOKUP($X137,'Tabulka 2C'!$B$8:$G$43,'Tabulka 2C'!M$1,0))</f>
        <v>#N/A</v>
      </c>
      <c r="T137" s="568" t="e">
        <f>IF(VLOOKUP($X137,'Tabulka 2C'!$B$8:$G$43,'Tabulka 2C'!N$1,0)="","",VLOOKUP($X137,'Tabulka 2C'!$B$8:$G$43,'Tabulka 2C'!N$1,0))</f>
        <v>#N/A</v>
      </c>
      <c r="U137" s="568" t="e">
        <f>IF(VLOOKUP($X137,'Tabulka 2C'!$B$8:$G$43,'Tabulka 2C'!O$1,0)="","",VLOOKUP($X137,'Tabulka 2C'!$B$8:$G$43,'Tabulka 2C'!O$1,0))</f>
        <v>#N/A</v>
      </c>
      <c r="V137" s="568" t="e">
        <f>IF(VLOOKUP($X137,'Tabulka 2C'!$B$8:$G$43,'Tabulka 2C'!P$1,0)="","",VLOOKUP($X137,'Tabulka 2C'!$B$8:$G$43,'Tabulka 2C'!P$1,0))</f>
        <v>#N/A</v>
      </c>
      <c r="W137" s="568" t="e">
        <f>IF(VLOOKUP($X137,'Tabulka 2C'!$B$8:$G$43,'Tabulka 2C'!Q$1,0)="","",VLOOKUP($X137,'Tabulka 2C'!$B$8:$G$43,'Tabulka 2C'!Q$1,0))</f>
        <v>#N/A</v>
      </c>
      <c r="X137" s="562" t="str">
        <f t="shared" si="1"/>
        <v>A.N.@@._Z.S1313._Z._Z.B.B9._Z._Z.S.V._T._T.XDC.N.EDP2</v>
      </c>
      <c r="Y137" s="562"/>
      <c r="Z137" s="562"/>
      <c r="AA137" s="564" t="str">
        <f>IFERROR(+IF(X137=VLOOKUP(X137,'Tabulka 2C'!$B$8:$B$43,1,0),"OK","check!!!!"),"check!!!!")</f>
        <v>check!!!!</v>
      </c>
      <c r="AB137" s="562" t="str">
        <f>IF('Tabulka 2C'!B43=X137,"ok","check!!!!")</f>
        <v>check!!!!</v>
      </c>
      <c r="AC137" s="565"/>
      <c r="AD137" s="566"/>
      <c r="AE137" s="566"/>
      <c r="AF137" s="566"/>
      <c r="AG137" s="566"/>
      <c r="AH137" s="566"/>
      <c r="AI137" s="566"/>
      <c r="AJ137" s="566"/>
      <c r="AK137" s="566"/>
      <c r="AL137" s="566"/>
      <c r="AM137" s="566"/>
      <c r="AN137" s="566"/>
      <c r="AO137" s="566"/>
    </row>
    <row r="138" spans="1:41">
      <c r="A138" s="553" t="s">
        <v>422</v>
      </c>
      <c r="B138" s="553" t="s">
        <v>423</v>
      </c>
      <c r="C138" s="553" t="s">
        <v>424</v>
      </c>
      <c r="D138" s="553" t="s">
        <v>425</v>
      </c>
      <c r="E138" s="553" t="s">
        <v>437</v>
      </c>
      <c r="F138" s="553" t="s">
        <v>425</v>
      </c>
      <c r="G138" s="562" t="s">
        <v>425</v>
      </c>
      <c r="H138" s="553" t="s">
        <v>427</v>
      </c>
      <c r="I138" s="553" t="s">
        <v>452</v>
      </c>
      <c r="J138" s="553" t="s">
        <v>425</v>
      </c>
      <c r="K138" s="553" t="s">
        <v>442</v>
      </c>
      <c r="L138" s="553" t="s">
        <v>429</v>
      </c>
      <c r="M138" s="553" t="s">
        <v>430</v>
      </c>
      <c r="N138" s="553" t="s">
        <v>431</v>
      </c>
      <c r="O138" s="553" t="s">
        <v>431</v>
      </c>
      <c r="P138" s="553" t="s">
        <v>432</v>
      </c>
      <c r="Q138" s="553" t="s">
        <v>423</v>
      </c>
      <c r="R138" s="553" t="s">
        <v>453</v>
      </c>
      <c r="S138" s="569" t="e">
        <f>IF(VLOOKUP($X138,'Tabulka 2D'!$B$8:$G$43,'Tabulka 2D'!M$1,0)="","",VLOOKUP($X138,'Tabulka 2D'!$B$8:$G$43,'Tabulka 2D'!M$1,0))</f>
        <v>#N/A</v>
      </c>
      <c r="T138" s="569" t="e">
        <f>IF(VLOOKUP($X138,'Tabulka 2D'!$B$8:$G$43,'Tabulka 2D'!N$1,0)="","",VLOOKUP($X138,'Tabulka 2D'!$B$8:$G$43,'Tabulka 2D'!N$1,0))</f>
        <v>#N/A</v>
      </c>
      <c r="U138" s="569" t="e">
        <f>IF(VLOOKUP($X138,'Tabulka 2D'!$B$8:$G$43,'Tabulka 2D'!O$1,0)="","",VLOOKUP($X138,'Tabulka 2D'!$B$8:$G$43,'Tabulka 2D'!O$1,0))</f>
        <v>#N/A</v>
      </c>
      <c r="V138" s="569" t="e">
        <f>IF(VLOOKUP($X138,'Tabulka 2D'!$B$8:$G$43,'Tabulka 2D'!P$1,0)="","",VLOOKUP($X138,'Tabulka 2D'!$B$8:$G$43,'Tabulka 2D'!P$1,0))</f>
        <v>#N/A</v>
      </c>
      <c r="W138" s="569" t="e">
        <f>IF(VLOOKUP($X138,'Tabulka 2D'!$B$8:$G$43,'Tabulka 2D'!Q$1,0)="","",VLOOKUP($X138,'Tabulka 2D'!$B$8:$G$43,'Tabulka 2D'!Q$1,0))</f>
        <v>#N/A</v>
      </c>
      <c r="X138" s="562" t="str">
        <f t="shared" si="1"/>
        <v>A.N.@@._Z.S1314._Z._Z.B.ORWB._Z.T.S.V._T._T.XDC.N.EDP2</v>
      </c>
      <c r="Y138" s="562"/>
      <c r="Z138" s="562"/>
      <c r="AA138" s="564" t="str">
        <f>IFERROR(+IF(X138=VLOOKUP(X138,'Tabulka 2D'!$B$8:$B$43,1,0),"OK","check!!!!"),"check!!!!")</f>
        <v>check!!!!</v>
      </c>
      <c r="AB138" s="562" t="str">
        <f>IF('Tabulka 2D'!B8=X138,"ok","check!!!!")</f>
        <v>check!!!!</v>
      </c>
      <c r="AC138" s="565"/>
      <c r="AD138" s="566"/>
      <c r="AE138" s="566"/>
      <c r="AF138" s="566"/>
      <c r="AG138" s="566"/>
      <c r="AH138" s="566"/>
      <c r="AI138" s="566"/>
      <c r="AJ138" s="566"/>
      <c r="AK138" s="566"/>
      <c r="AL138" s="566"/>
      <c r="AM138" s="566"/>
      <c r="AN138" s="566"/>
      <c r="AO138" s="566"/>
    </row>
    <row r="139" spans="1:41">
      <c r="A139" s="553" t="s">
        <v>422</v>
      </c>
      <c r="B139" s="553" t="s">
        <v>423</v>
      </c>
      <c r="C139" s="553" t="s">
        <v>424</v>
      </c>
      <c r="D139" s="553" t="s">
        <v>425</v>
      </c>
      <c r="E139" s="553" t="s">
        <v>437</v>
      </c>
      <c r="F139" s="553" t="s">
        <v>425</v>
      </c>
      <c r="G139" s="562" t="s">
        <v>425</v>
      </c>
      <c r="H139" s="553" t="s">
        <v>427</v>
      </c>
      <c r="I139" s="553" t="s">
        <v>443</v>
      </c>
      <c r="J139" s="553" t="s">
        <v>443</v>
      </c>
      <c r="K139" s="553" t="s">
        <v>442</v>
      </c>
      <c r="L139" s="553" t="s">
        <v>429</v>
      </c>
      <c r="M139" s="553" t="s">
        <v>430</v>
      </c>
      <c r="N139" s="553" t="s">
        <v>431</v>
      </c>
      <c r="O139" s="553" t="s">
        <v>431</v>
      </c>
      <c r="P139" s="553" t="s">
        <v>432</v>
      </c>
      <c r="Q139" s="553" t="s">
        <v>423</v>
      </c>
      <c r="R139" s="553" t="s">
        <v>453</v>
      </c>
      <c r="S139" s="569" t="e">
        <f>IF(VLOOKUP($X139,'Tabulka 2D'!$B$8:$G$43,'Tabulka 2D'!M$1,0)="","",VLOOKUP($X139,'Tabulka 2D'!$B$8:$G$43,'Tabulka 2D'!M$1,0))</f>
        <v>#N/A</v>
      </c>
      <c r="T139" s="569" t="e">
        <f>IF(VLOOKUP($X139,'Tabulka 2D'!$B$8:$G$43,'Tabulka 2D'!N$1,0)="","",VLOOKUP($X139,'Tabulka 2D'!$B$8:$G$43,'Tabulka 2D'!N$1,0))</f>
        <v>#N/A</v>
      </c>
      <c r="U139" s="569" t="e">
        <f>IF(VLOOKUP($X139,'Tabulka 2D'!$B$8:$G$43,'Tabulka 2D'!O$1,0)="","",VLOOKUP($X139,'Tabulka 2D'!$B$8:$G$43,'Tabulka 2D'!O$1,0))</f>
        <v>#N/A</v>
      </c>
      <c r="V139" s="569" t="e">
        <f>IF(VLOOKUP($X139,'Tabulka 2D'!$B$8:$G$43,'Tabulka 2D'!P$1,0)="","",VLOOKUP($X139,'Tabulka 2D'!$B$8:$G$43,'Tabulka 2D'!P$1,0))</f>
        <v>#N/A</v>
      </c>
      <c r="W139" s="569" t="e">
        <f>IF(VLOOKUP($X139,'Tabulka 2D'!$B$8:$G$43,'Tabulka 2D'!Q$1,0)="","",VLOOKUP($X139,'Tabulka 2D'!$B$8:$G$43,'Tabulka 2D'!Q$1,0))</f>
        <v>#N/A</v>
      </c>
      <c r="X139" s="562" t="str">
        <f t="shared" si="1"/>
        <v>A.N.@@._Z.S1314._Z._Z.B.F.F.T.S.V._T._T.XDC.N.EDP2</v>
      </c>
      <c r="Y139" s="562"/>
      <c r="Z139" s="562"/>
      <c r="AA139" s="564" t="str">
        <f>IFERROR(+IF(X139=VLOOKUP(X139,'Tabulka 2D'!$B$8:$B$43,1,0),"OK","check!!!!"),"check!!!!")</f>
        <v>check!!!!</v>
      </c>
      <c r="AB139" s="562" t="str">
        <f>IF('Tabulka 2D'!B11=X139,"ok","check!!!!")</f>
        <v>check!!!!</v>
      </c>
      <c r="AC139" s="565"/>
      <c r="AD139" s="566"/>
      <c r="AE139" s="566"/>
      <c r="AF139" s="566"/>
      <c r="AG139" s="566"/>
      <c r="AH139" s="566"/>
      <c r="AI139" s="566"/>
      <c r="AJ139" s="566"/>
      <c r="AK139" s="566"/>
      <c r="AL139" s="566"/>
      <c r="AM139" s="566"/>
      <c r="AN139" s="566"/>
      <c r="AO139" s="566"/>
    </row>
    <row r="140" spans="1:41">
      <c r="A140" s="553" t="s">
        <v>422</v>
      </c>
      <c r="B140" s="553" t="s">
        <v>423</v>
      </c>
      <c r="C140" s="553" t="s">
        <v>424</v>
      </c>
      <c r="D140" s="553" t="s">
        <v>425</v>
      </c>
      <c r="E140" s="553" t="s">
        <v>437</v>
      </c>
      <c r="F140" s="553" t="s">
        <v>425</v>
      </c>
      <c r="G140" s="562" t="s">
        <v>423</v>
      </c>
      <c r="H140" s="553" t="s">
        <v>422</v>
      </c>
      <c r="I140" s="553" t="s">
        <v>443</v>
      </c>
      <c r="J140" s="553" t="s">
        <v>446</v>
      </c>
      <c r="K140" s="553" t="s">
        <v>442</v>
      </c>
      <c r="L140" s="553" t="s">
        <v>429</v>
      </c>
      <c r="M140" s="553" t="s">
        <v>430</v>
      </c>
      <c r="N140" s="553" t="s">
        <v>431</v>
      </c>
      <c r="O140" s="553" t="s">
        <v>431</v>
      </c>
      <c r="P140" s="553" t="s">
        <v>432</v>
      </c>
      <c r="Q140" s="553" t="s">
        <v>423</v>
      </c>
      <c r="R140" s="553" t="s">
        <v>453</v>
      </c>
      <c r="S140" s="569" t="e">
        <f>IF(VLOOKUP($X140,'Tabulka 2D'!$B$8:$G$43,'Tabulka 2D'!M$1,0)="","",VLOOKUP($X140,'Tabulka 2D'!$B$8:$G$43,'Tabulka 2D'!M$1,0))</f>
        <v>#N/A</v>
      </c>
      <c r="T140" s="569" t="e">
        <f>IF(VLOOKUP($X140,'Tabulka 2D'!$B$8:$G$43,'Tabulka 2D'!N$1,0)="","",VLOOKUP($X140,'Tabulka 2D'!$B$8:$G$43,'Tabulka 2D'!N$1,0))</f>
        <v>#N/A</v>
      </c>
      <c r="U140" s="569" t="e">
        <f>IF(VLOOKUP($X140,'Tabulka 2D'!$B$8:$G$43,'Tabulka 2D'!O$1,0)="","",VLOOKUP($X140,'Tabulka 2D'!$B$8:$G$43,'Tabulka 2D'!O$1,0))</f>
        <v>#N/A</v>
      </c>
      <c r="V140" s="569" t="e">
        <f>IF(VLOOKUP($X140,'Tabulka 2D'!$B$8:$G$43,'Tabulka 2D'!P$1,0)="","",VLOOKUP($X140,'Tabulka 2D'!$B$8:$G$43,'Tabulka 2D'!P$1,0))</f>
        <v>#N/A</v>
      </c>
      <c r="W140" s="569" t="e">
        <f>IF(VLOOKUP($X140,'Tabulka 2D'!$B$8:$G$43,'Tabulka 2D'!Q$1,0)="","",VLOOKUP($X140,'Tabulka 2D'!$B$8:$G$43,'Tabulka 2D'!Q$1,0))</f>
        <v>#N/A</v>
      </c>
      <c r="X140" s="562" t="str">
        <f t="shared" si="1"/>
        <v>A.N.@@._Z.S1314._Z.N.A.F.F4.T.S.V._T._T.XDC.N.EDP2</v>
      </c>
      <c r="Y140" s="562"/>
      <c r="Z140" s="562"/>
      <c r="AA140" s="564" t="str">
        <f>IFERROR(+IF(X140=VLOOKUP(X140,'Tabulka 2D'!$B$8:$B$43,1,0),"OK","check!!!!"),"check!!!!")</f>
        <v>check!!!!</v>
      </c>
      <c r="AB140" s="562" t="str">
        <f>IF('Tabulka 2D'!B12=X140,"ok","check!!!!")</f>
        <v>check!!!!</v>
      </c>
      <c r="AC140" s="565"/>
      <c r="AD140" s="566"/>
      <c r="AE140" s="566"/>
      <c r="AF140" s="566"/>
      <c r="AG140" s="566"/>
      <c r="AH140" s="566"/>
      <c r="AI140" s="566"/>
      <c r="AJ140" s="566"/>
      <c r="AK140" s="566"/>
      <c r="AL140" s="566"/>
      <c r="AM140" s="566"/>
      <c r="AN140" s="566"/>
      <c r="AO140" s="566"/>
    </row>
    <row r="141" spans="1:41">
      <c r="A141" s="553" t="s">
        <v>422</v>
      </c>
      <c r="B141" s="553" t="s">
        <v>423</v>
      </c>
      <c r="C141" s="553" t="s">
        <v>424</v>
      </c>
      <c r="D141" s="553" t="s">
        <v>425</v>
      </c>
      <c r="E141" s="553" t="s">
        <v>437</v>
      </c>
      <c r="F141" s="553" t="s">
        <v>425</v>
      </c>
      <c r="G141" s="562" t="s">
        <v>423</v>
      </c>
      <c r="H141" s="553" t="s">
        <v>422</v>
      </c>
      <c r="I141" s="553" t="s">
        <v>443</v>
      </c>
      <c r="J141" s="553" t="s">
        <v>456</v>
      </c>
      <c r="K141" s="553" t="s">
        <v>442</v>
      </c>
      <c r="L141" s="553" t="s">
        <v>429</v>
      </c>
      <c r="M141" s="553" t="s">
        <v>430</v>
      </c>
      <c r="N141" s="553" t="s">
        <v>431</v>
      </c>
      <c r="O141" s="553" t="s">
        <v>431</v>
      </c>
      <c r="P141" s="553" t="s">
        <v>432</v>
      </c>
      <c r="Q141" s="553" t="s">
        <v>423</v>
      </c>
      <c r="R141" s="553" t="s">
        <v>453</v>
      </c>
      <c r="S141" s="569" t="e">
        <f>IF(VLOOKUP($X141,'Tabulka 2D'!$B$8:$G$43,'Tabulka 2D'!M$1,0)="","",VLOOKUP($X141,'Tabulka 2D'!$B$8:$G$43,'Tabulka 2D'!M$1,0))</f>
        <v>#N/A</v>
      </c>
      <c r="T141" s="569" t="e">
        <f>IF(VLOOKUP($X141,'Tabulka 2D'!$B$8:$G$43,'Tabulka 2D'!N$1,0)="","",VLOOKUP($X141,'Tabulka 2D'!$B$8:$G$43,'Tabulka 2D'!N$1,0))</f>
        <v>#N/A</v>
      </c>
      <c r="U141" s="569" t="e">
        <f>IF(VLOOKUP($X141,'Tabulka 2D'!$B$8:$G$43,'Tabulka 2D'!O$1,0)="","",VLOOKUP($X141,'Tabulka 2D'!$B$8:$G$43,'Tabulka 2D'!O$1,0))</f>
        <v>#N/A</v>
      </c>
      <c r="V141" s="569" t="e">
        <f>IF(VLOOKUP($X141,'Tabulka 2D'!$B$8:$G$43,'Tabulka 2D'!P$1,0)="","",VLOOKUP($X141,'Tabulka 2D'!$B$8:$G$43,'Tabulka 2D'!P$1,0))</f>
        <v>#N/A</v>
      </c>
      <c r="W141" s="569" t="e">
        <f>IF(VLOOKUP($X141,'Tabulka 2D'!$B$8:$G$43,'Tabulka 2D'!Q$1,0)="","",VLOOKUP($X141,'Tabulka 2D'!$B$8:$G$43,'Tabulka 2D'!Q$1,0))</f>
        <v>#N/A</v>
      </c>
      <c r="X141" s="562" t="str">
        <f t="shared" si="1"/>
        <v>A.N.@@._Z.S1314._Z.N.A.F.F5.T.S.V._T._T.XDC.N.EDP2</v>
      </c>
      <c r="Y141" s="562"/>
      <c r="Z141" s="562"/>
      <c r="AA141" s="564" t="str">
        <f>IFERROR(+IF(X141=VLOOKUP(X141,'Tabulka 2D'!$B$8:$B$43,1,0),"OK","check!!!!"),"check!!!!")</f>
        <v>check!!!!</v>
      </c>
      <c r="AB141" s="562" t="str">
        <f>IF('Tabulka 2D'!B13=X141,"ok","check!!!!")</f>
        <v>check!!!!</v>
      </c>
      <c r="AC141" s="565"/>
      <c r="AD141" s="566"/>
      <c r="AE141" s="566"/>
      <c r="AF141" s="566"/>
      <c r="AG141" s="566"/>
      <c r="AH141" s="566"/>
      <c r="AI141" s="566"/>
      <c r="AJ141" s="566"/>
      <c r="AK141" s="566"/>
      <c r="AL141" s="566"/>
      <c r="AM141" s="566"/>
      <c r="AN141" s="566"/>
      <c r="AO141" s="566"/>
    </row>
    <row r="142" spans="1:41">
      <c r="A142" s="553" t="s">
        <v>422</v>
      </c>
      <c r="B142" s="553" t="s">
        <v>423</v>
      </c>
      <c r="C142" s="553" t="s">
        <v>424</v>
      </c>
      <c r="D142" s="553" t="s">
        <v>425</v>
      </c>
      <c r="E142" s="553" t="s">
        <v>437</v>
      </c>
      <c r="F142" s="553" t="s">
        <v>425</v>
      </c>
      <c r="G142" s="562" t="s">
        <v>425</v>
      </c>
      <c r="H142" s="553" t="s">
        <v>423</v>
      </c>
      <c r="I142" s="553" t="s">
        <v>443</v>
      </c>
      <c r="J142" s="553" t="s">
        <v>457</v>
      </c>
      <c r="K142" s="553" t="s">
        <v>442</v>
      </c>
      <c r="L142" s="553" t="s">
        <v>429</v>
      </c>
      <c r="M142" s="553" t="s">
        <v>430</v>
      </c>
      <c r="N142" s="553" t="s">
        <v>431</v>
      </c>
      <c r="O142" s="553" t="s">
        <v>431</v>
      </c>
      <c r="P142" s="553" t="s">
        <v>432</v>
      </c>
      <c r="Q142" s="553" t="s">
        <v>423</v>
      </c>
      <c r="R142" s="553" t="s">
        <v>453</v>
      </c>
      <c r="S142" s="569" t="e">
        <f>IF(VLOOKUP($X142,'Tabulka 2D'!$B$8:$G$43,'Tabulka 2D'!M$1,0)="","",VLOOKUP($X142,'Tabulka 2D'!$B$8:$G$43,'Tabulka 2D'!M$1,0))</f>
        <v>#N/A</v>
      </c>
      <c r="T142" s="569" t="e">
        <f>IF(VLOOKUP($X142,'Tabulka 2D'!$B$8:$G$43,'Tabulka 2D'!N$1,0)="","",VLOOKUP($X142,'Tabulka 2D'!$B$8:$G$43,'Tabulka 2D'!N$1,0))</f>
        <v>#N/A</v>
      </c>
      <c r="U142" s="569" t="e">
        <f>IF(VLOOKUP($X142,'Tabulka 2D'!$B$8:$G$43,'Tabulka 2D'!O$1,0)="","",VLOOKUP($X142,'Tabulka 2D'!$B$8:$G$43,'Tabulka 2D'!O$1,0))</f>
        <v>#N/A</v>
      </c>
      <c r="V142" s="569" t="e">
        <f>IF(VLOOKUP($X142,'Tabulka 2D'!$B$8:$G$43,'Tabulka 2D'!P$1,0)="","",VLOOKUP($X142,'Tabulka 2D'!$B$8:$G$43,'Tabulka 2D'!P$1,0))</f>
        <v>#N/A</v>
      </c>
      <c r="W142" s="569" t="e">
        <f>IF(VLOOKUP($X142,'Tabulka 2D'!$B$8:$G$43,'Tabulka 2D'!Q$1,0)="","",VLOOKUP($X142,'Tabulka 2D'!$B$8:$G$43,'Tabulka 2D'!Q$1,0))</f>
        <v>#N/A</v>
      </c>
      <c r="X142" s="562" t="str">
        <f t="shared" si="1"/>
        <v>A.N.@@._Z.S1314._Z._Z.N.F.FNDX.T.S.V._T._T.XDC.N.EDP2</v>
      </c>
      <c r="Y142" s="562"/>
      <c r="Z142" s="562"/>
      <c r="AA142" s="564" t="str">
        <f>IFERROR(+IF(X142=VLOOKUP(X142,'Tabulka 2D'!$B$8:$B$43,1,0),"OK","check!!!!"),"check!!!!")</f>
        <v>check!!!!</v>
      </c>
      <c r="AB142" s="562" t="str">
        <f>IF('Tabulka 2D'!B14=X142,"ok","check!!!!")</f>
        <v>check!!!!</v>
      </c>
      <c r="AC142" s="565"/>
      <c r="AD142" s="566"/>
      <c r="AE142" s="566"/>
      <c r="AF142" s="566"/>
      <c r="AG142" s="566"/>
      <c r="AH142" s="566"/>
      <c r="AI142" s="566"/>
      <c r="AJ142" s="566"/>
      <c r="AK142" s="566"/>
      <c r="AL142" s="566"/>
      <c r="AM142" s="566"/>
      <c r="AN142" s="566"/>
      <c r="AO142" s="566"/>
    </row>
    <row r="143" spans="1:41">
      <c r="A143" s="553" t="s">
        <v>422</v>
      </c>
      <c r="B143" s="553" t="s">
        <v>423</v>
      </c>
      <c r="C143" s="553" t="s">
        <v>424</v>
      </c>
      <c r="D143" s="553" t="s">
        <v>425</v>
      </c>
      <c r="E143" s="553" t="s">
        <v>437</v>
      </c>
      <c r="F143" s="553" t="s">
        <v>425</v>
      </c>
      <c r="G143" s="562" t="s">
        <v>425</v>
      </c>
      <c r="H143" s="553" t="s">
        <v>439</v>
      </c>
      <c r="I143" s="553" t="s">
        <v>443</v>
      </c>
      <c r="J143" s="553" t="s">
        <v>458</v>
      </c>
      <c r="K143" s="553" t="s">
        <v>442</v>
      </c>
      <c r="L143" s="553" t="s">
        <v>429</v>
      </c>
      <c r="M143" s="553" t="s">
        <v>430</v>
      </c>
      <c r="N143" s="553" t="s">
        <v>431</v>
      </c>
      <c r="O143" s="553" t="s">
        <v>431</v>
      </c>
      <c r="P143" s="553" t="s">
        <v>432</v>
      </c>
      <c r="Q143" s="553" t="s">
        <v>423</v>
      </c>
      <c r="R143" s="553" t="s">
        <v>453</v>
      </c>
      <c r="S143" s="569" t="e">
        <f>IF(VLOOKUP($X143,'Tabulka 2D'!$B$8:$G$43,'Tabulka 2D'!M$1,0)="","",VLOOKUP($X143,'Tabulka 2D'!$B$8:$G$43,'Tabulka 2D'!M$1,0))</f>
        <v>#N/A</v>
      </c>
      <c r="T143" s="569" t="e">
        <f>IF(VLOOKUP($X143,'Tabulka 2D'!$B$8:$G$43,'Tabulka 2D'!N$1,0)="","",VLOOKUP($X143,'Tabulka 2D'!$B$8:$G$43,'Tabulka 2D'!N$1,0))</f>
        <v>#N/A</v>
      </c>
      <c r="U143" s="569" t="e">
        <f>IF(VLOOKUP($X143,'Tabulka 2D'!$B$8:$G$43,'Tabulka 2D'!O$1,0)="","",VLOOKUP($X143,'Tabulka 2D'!$B$8:$G$43,'Tabulka 2D'!O$1,0))</f>
        <v>#N/A</v>
      </c>
      <c r="V143" s="569" t="e">
        <f>IF(VLOOKUP($X143,'Tabulka 2D'!$B$8:$G$43,'Tabulka 2D'!P$1,0)="","",VLOOKUP($X143,'Tabulka 2D'!$B$8:$G$43,'Tabulka 2D'!P$1,0))</f>
        <v>#N/A</v>
      </c>
      <c r="W143" s="569" t="e">
        <f>IF(VLOOKUP($X143,'Tabulka 2D'!$B$8:$G$43,'Tabulka 2D'!Q$1,0)="","",VLOOKUP($X143,'Tabulka 2D'!$B$8:$G$43,'Tabulka 2D'!Q$1,0))</f>
        <v>#N/A</v>
      </c>
      <c r="X143" s="562" t="str">
        <f t="shared" si="1"/>
        <v>A.N.@@._Z.S1314._Z._Z.L.F.FNDL.T.S.V._T._T.XDC.N.EDP2</v>
      </c>
      <c r="Y143" s="562"/>
      <c r="Z143" s="562"/>
      <c r="AA143" s="564" t="str">
        <f>IFERROR(+IF(X143=VLOOKUP(X143,'Tabulka 2D'!$B$8:$B$43,1,0),"OK","check!!!!"),"check!!!!")</f>
        <v>check!!!!</v>
      </c>
      <c r="AB143" s="562" t="str">
        <f>IF('Tabulka 2D'!B15=X143,"ok","check!!!!")</f>
        <v>check!!!!</v>
      </c>
      <c r="AC143" s="565"/>
      <c r="AD143" s="566"/>
      <c r="AE143" s="566"/>
      <c r="AF143" s="566"/>
      <c r="AG143" s="566"/>
      <c r="AH143" s="566"/>
      <c r="AI143" s="566"/>
      <c r="AJ143" s="566"/>
      <c r="AK143" s="566"/>
      <c r="AL143" s="566"/>
      <c r="AM143" s="566"/>
      <c r="AN143" s="566"/>
      <c r="AO143" s="566"/>
    </row>
    <row r="144" spans="1:41">
      <c r="A144" s="553" t="s">
        <v>422</v>
      </c>
      <c r="B144" s="553" t="s">
        <v>423</v>
      </c>
      <c r="C144" s="553" t="s">
        <v>424</v>
      </c>
      <c r="D144" s="553" t="s">
        <v>425</v>
      </c>
      <c r="E144" s="553" t="s">
        <v>437</v>
      </c>
      <c r="F144" s="553" t="s">
        <v>425</v>
      </c>
      <c r="G144" s="562" t="s">
        <v>425</v>
      </c>
      <c r="H144" s="553" t="s">
        <v>423</v>
      </c>
      <c r="I144" s="553" t="s">
        <v>443</v>
      </c>
      <c r="J144" s="553" t="s">
        <v>459</v>
      </c>
      <c r="K144" s="553" t="s">
        <v>442</v>
      </c>
      <c r="L144" s="553" t="s">
        <v>429</v>
      </c>
      <c r="M144" s="553" t="s">
        <v>430</v>
      </c>
      <c r="N144" s="553" t="s">
        <v>431</v>
      </c>
      <c r="O144" s="553" t="s">
        <v>431</v>
      </c>
      <c r="P144" s="553" t="s">
        <v>432</v>
      </c>
      <c r="Q144" s="553" t="s">
        <v>423</v>
      </c>
      <c r="R144" s="553" t="s">
        <v>453</v>
      </c>
      <c r="S144" s="569" t="e">
        <f>IF(VLOOKUP($X144,'Tabulka 2D'!$B$8:$G$43,'Tabulka 2D'!M$1,0)="","",VLOOKUP($X144,'Tabulka 2D'!$B$8:$G$43,'Tabulka 2D'!M$1,0))</f>
        <v>#N/A</v>
      </c>
      <c r="T144" s="569" t="e">
        <f>IF(VLOOKUP($X144,'Tabulka 2D'!$B$8:$G$43,'Tabulka 2D'!N$1,0)="","",VLOOKUP($X144,'Tabulka 2D'!$B$8:$G$43,'Tabulka 2D'!N$1,0))</f>
        <v>#N/A</v>
      </c>
      <c r="U144" s="569" t="e">
        <f>IF(VLOOKUP($X144,'Tabulka 2D'!$B$8:$G$43,'Tabulka 2D'!O$1,0)="","",VLOOKUP($X144,'Tabulka 2D'!$B$8:$G$43,'Tabulka 2D'!O$1,0))</f>
        <v>#N/A</v>
      </c>
      <c r="V144" s="569" t="e">
        <f>IF(VLOOKUP($X144,'Tabulka 2D'!$B$8:$G$43,'Tabulka 2D'!P$1,0)="","",VLOOKUP($X144,'Tabulka 2D'!$B$8:$G$43,'Tabulka 2D'!P$1,0))</f>
        <v>#N/A</v>
      </c>
      <c r="W144" s="569" t="e">
        <f>IF(VLOOKUP($X144,'Tabulka 2D'!$B$8:$G$43,'Tabulka 2D'!Q$1,0)="","",VLOOKUP($X144,'Tabulka 2D'!$B$8:$G$43,'Tabulka 2D'!Q$1,0))</f>
        <v>#N/A</v>
      </c>
      <c r="X144" s="562" t="str">
        <f t="shared" si="1"/>
        <v>A.N.@@._Z.S1314._Z._Z.N.F.F71K.T.S.V._T._T.XDC.N.EDP2</v>
      </c>
      <c r="Y144" s="562"/>
      <c r="Z144" s="562"/>
      <c r="AA144" s="564" t="str">
        <f>IFERROR(+IF(X144=VLOOKUP(X144,'Tabulka 2D'!$B$8:$B$43,1,0),"OK","check!!!!"),"check!!!!")</f>
        <v>check!!!!</v>
      </c>
      <c r="AB144" s="562" t="str">
        <f>IF('Tabulka 2D'!B16=X144,"ok","check!!!!")</f>
        <v>check!!!!</v>
      </c>
      <c r="AC144" s="565"/>
      <c r="AD144" s="566"/>
      <c r="AE144" s="566"/>
      <c r="AF144" s="566"/>
      <c r="AG144" s="566"/>
      <c r="AH144" s="566"/>
      <c r="AI144" s="566"/>
      <c r="AJ144" s="566"/>
      <c r="AK144" s="566"/>
      <c r="AL144" s="566"/>
      <c r="AM144" s="566"/>
      <c r="AN144" s="566"/>
      <c r="AO144" s="566"/>
    </row>
    <row r="145" spans="1:41">
      <c r="A145" s="553" t="s">
        <v>422</v>
      </c>
      <c r="B145" s="553" t="s">
        <v>423</v>
      </c>
      <c r="C145" s="553" t="s">
        <v>424</v>
      </c>
      <c r="D145" s="553" t="s">
        <v>425</v>
      </c>
      <c r="E145" s="553" t="s">
        <v>437</v>
      </c>
      <c r="F145" s="553" t="s">
        <v>425</v>
      </c>
      <c r="G145" s="562" t="s">
        <v>425</v>
      </c>
      <c r="H145" s="553" t="s">
        <v>423</v>
      </c>
      <c r="I145" s="553" t="s">
        <v>443</v>
      </c>
      <c r="J145" s="553" t="s">
        <v>457</v>
      </c>
      <c r="K145" s="553" t="s">
        <v>442</v>
      </c>
      <c r="L145" s="553" t="s">
        <v>429</v>
      </c>
      <c r="M145" s="553" t="s">
        <v>430</v>
      </c>
      <c r="N145" s="553" t="s">
        <v>431</v>
      </c>
      <c r="O145" s="553" t="s">
        <v>460</v>
      </c>
      <c r="P145" s="553" t="s">
        <v>432</v>
      </c>
      <c r="Q145" s="553" t="s">
        <v>423</v>
      </c>
      <c r="R145" s="553" t="s">
        <v>453</v>
      </c>
      <c r="S145" s="569" t="e">
        <f>IF(VLOOKUP($X145,'Tabulka 2D'!$B$8:$G$43,'Tabulka 2D'!M$1,0)="","",VLOOKUP($X145,'Tabulka 2D'!$B$8:$G$43,'Tabulka 2D'!M$1,0))</f>
        <v>#N/A</v>
      </c>
      <c r="T145" s="569" t="e">
        <f>IF(VLOOKUP($X145,'Tabulka 2D'!$B$8:$G$43,'Tabulka 2D'!N$1,0)="","",VLOOKUP($X145,'Tabulka 2D'!$B$8:$G$43,'Tabulka 2D'!N$1,0))</f>
        <v>#N/A</v>
      </c>
      <c r="U145" s="569" t="e">
        <f>IF(VLOOKUP($X145,'Tabulka 2D'!$B$8:$G$43,'Tabulka 2D'!O$1,0)="","",VLOOKUP($X145,'Tabulka 2D'!$B$8:$G$43,'Tabulka 2D'!O$1,0))</f>
        <v>#N/A</v>
      </c>
      <c r="V145" s="569" t="e">
        <f>IF(VLOOKUP($X145,'Tabulka 2D'!$B$8:$G$43,'Tabulka 2D'!P$1,0)="","",VLOOKUP($X145,'Tabulka 2D'!$B$8:$G$43,'Tabulka 2D'!P$1,0))</f>
        <v>#N/A</v>
      </c>
      <c r="W145" s="569" t="e">
        <f>IF(VLOOKUP($X145,'Tabulka 2D'!$B$8:$G$43,'Tabulka 2D'!Q$1,0)="","",VLOOKUP($X145,'Tabulka 2D'!$B$8:$G$43,'Tabulka 2D'!Q$1,0))</f>
        <v>#N/A</v>
      </c>
      <c r="X145" s="562" t="str">
        <f t="shared" si="1"/>
        <v>A.N.@@._Z.S1314._Z._Z.N.F.FNDX.T.S.V._T.C01.XDC.N.EDP2</v>
      </c>
      <c r="Y145" s="562"/>
      <c r="Z145" s="562"/>
      <c r="AA145" s="564" t="str">
        <f>IFERROR(+IF(X145=VLOOKUP(X145,'Tabulka 2D'!$B$8:$B$43,1,0),"OK","check!!!!"),"check!!!!")</f>
        <v>check!!!!</v>
      </c>
      <c r="AB145" s="562" t="str">
        <f>IF('Tabulka 2D'!B17=X145,"ok","check!!!!")</f>
        <v>check!!!!</v>
      </c>
      <c r="AC145" s="565"/>
      <c r="AD145" s="566"/>
      <c r="AE145" s="566"/>
      <c r="AF145" s="566"/>
      <c r="AG145" s="566"/>
      <c r="AH145" s="566"/>
      <c r="AI145" s="566"/>
      <c r="AJ145" s="566"/>
      <c r="AK145" s="566"/>
      <c r="AL145" s="566"/>
      <c r="AM145" s="566"/>
      <c r="AN145" s="566"/>
      <c r="AO145" s="566"/>
    </row>
    <row r="146" spans="1:41">
      <c r="A146" s="553" t="s">
        <v>422</v>
      </c>
      <c r="B146" s="553" t="s">
        <v>423</v>
      </c>
      <c r="C146" s="553" t="s">
        <v>424</v>
      </c>
      <c r="D146" s="553" t="s">
        <v>425</v>
      </c>
      <c r="E146" s="553" t="s">
        <v>437</v>
      </c>
      <c r="F146" s="553" t="s">
        <v>425</v>
      </c>
      <c r="G146" s="562" t="s">
        <v>425</v>
      </c>
      <c r="H146" s="553" t="s">
        <v>423</v>
      </c>
      <c r="I146" s="553" t="s">
        <v>443</v>
      </c>
      <c r="J146" s="553" t="s">
        <v>457</v>
      </c>
      <c r="K146" s="553" t="s">
        <v>442</v>
      </c>
      <c r="L146" s="553" t="s">
        <v>429</v>
      </c>
      <c r="M146" s="553" t="s">
        <v>430</v>
      </c>
      <c r="N146" s="553" t="s">
        <v>431</v>
      </c>
      <c r="O146" s="553" t="s">
        <v>461</v>
      </c>
      <c r="P146" s="553" t="s">
        <v>432</v>
      </c>
      <c r="Q146" s="553" t="s">
        <v>423</v>
      </c>
      <c r="R146" s="553" t="s">
        <v>453</v>
      </c>
      <c r="S146" s="569" t="e">
        <f>IF(VLOOKUP($X146,'Tabulka 2D'!$B$8:$G$43,'Tabulka 2D'!M$1,0)="","",VLOOKUP($X146,'Tabulka 2D'!$B$8:$G$43,'Tabulka 2D'!M$1,0))</f>
        <v>#N/A</v>
      </c>
      <c r="T146" s="569" t="e">
        <f>IF(VLOOKUP($X146,'Tabulka 2D'!$B$8:$G$43,'Tabulka 2D'!N$1,0)="","",VLOOKUP($X146,'Tabulka 2D'!$B$8:$G$43,'Tabulka 2D'!N$1,0))</f>
        <v>#N/A</v>
      </c>
      <c r="U146" s="569" t="e">
        <f>IF(VLOOKUP($X146,'Tabulka 2D'!$B$8:$G$43,'Tabulka 2D'!O$1,0)="","",VLOOKUP($X146,'Tabulka 2D'!$B$8:$G$43,'Tabulka 2D'!O$1,0))</f>
        <v>#N/A</v>
      </c>
      <c r="V146" s="569" t="e">
        <f>IF(VLOOKUP($X146,'Tabulka 2D'!$B$8:$G$43,'Tabulka 2D'!P$1,0)="","",VLOOKUP($X146,'Tabulka 2D'!$B$8:$G$43,'Tabulka 2D'!P$1,0))</f>
        <v>#N/A</v>
      </c>
      <c r="W146" s="569" t="e">
        <f>IF(VLOOKUP($X146,'Tabulka 2D'!$B$8:$G$43,'Tabulka 2D'!Q$1,0)="","",VLOOKUP($X146,'Tabulka 2D'!$B$8:$G$43,'Tabulka 2D'!Q$1,0))</f>
        <v>#N/A</v>
      </c>
      <c r="X146" s="562" t="str">
        <f t="shared" si="1"/>
        <v>A.N.@@._Z.S1314._Z._Z.N.F.FNDX.T.S.V._T.C02.XDC.N.EDP2</v>
      </c>
      <c r="Y146" s="562"/>
      <c r="Z146" s="562"/>
      <c r="AA146" s="564" t="str">
        <f>IFERROR(+IF(X146=VLOOKUP(X146,'Tabulka 2D'!$B$8:$B$43,1,0),"OK","check!!!!"),"check!!!!")</f>
        <v>check!!!!</v>
      </c>
      <c r="AB146" s="562" t="str">
        <f>IF('Tabulka 2D'!B18=X146,"ok","check!!!!")</f>
        <v>check!!!!</v>
      </c>
      <c r="AC146" s="565"/>
      <c r="AD146" s="566"/>
      <c r="AE146" s="566"/>
      <c r="AF146" s="566"/>
      <c r="AG146" s="566"/>
      <c r="AH146" s="566"/>
      <c r="AI146" s="566"/>
      <c r="AJ146" s="566"/>
      <c r="AK146" s="566"/>
      <c r="AL146" s="566"/>
      <c r="AM146" s="566"/>
      <c r="AN146" s="566"/>
      <c r="AO146" s="566"/>
    </row>
    <row r="147" spans="1:41">
      <c r="A147" s="553" t="s">
        <v>422</v>
      </c>
      <c r="B147" s="553" t="s">
        <v>423</v>
      </c>
      <c r="C147" s="553" t="s">
        <v>424</v>
      </c>
      <c r="D147" s="553" t="s">
        <v>425</v>
      </c>
      <c r="E147" s="553" t="s">
        <v>437</v>
      </c>
      <c r="F147" s="553" t="s">
        <v>425</v>
      </c>
      <c r="G147" s="562" t="s">
        <v>425</v>
      </c>
      <c r="H147" s="553" t="s">
        <v>427</v>
      </c>
      <c r="I147" s="553" t="s">
        <v>462</v>
      </c>
      <c r="J147" s="553" t="s">
        <v>425</v>
      </c>
      <c r="K147" s="553" t="s">
        <v>442</v>
      </c>
      <c r="L147" s="553" t="s">
        <v>429</v>
      </c>
      <c r="M147" s="553" t="s">
        <v>430</v>
      </c>
      <c r="N147" s="553" t="s">
        <v>431</v>
      </c>
      <c r="O147" s="553" t="s">
        <v>431</v>
      </c>
      <c r="P147" s="553" t="s">
        <v>432</v>
      </c>
      <c r="Q147" s="553" t="s">
        <v>423</v>
      </c>
      <c r="R147" s="553" t="s">
        <v>453</v>
      </c>
      <c r="S147" s="569" t="e">
        <f>IF(VLOOKUP($X147,'Tabulka 2D'!$B$8:$G$43,'Tabulka 2D'!M$1,0)="","",VLOOKUP($X147,'Tabulka 2D'!$B$8:$G$43,'Tabulka 2D'!M$1,0))</f>
        <v>#N/A</v>
      </c>
      <c r="T147" s="569" t="e">
        <f>IF(VLOOKUP($X147,'Tabulka 2D'!$B$8:$G$43,'Tabulka 2D'!N$1,0)="","",VLOOKUP($X147,'Tabulka 2D'!$B$8:$G$43,'Tabulka 2D'!N$1,0))</f>
        <v>#N/A</v>
      </c>
      <c r="U147" s="569" t="e">
        <f>IF(VLOOKUP($X147,'Tabulka 2D'!$B$8:$G$43,'Tabulka 2D'!O$1,0)="","",VLOOKUP($X147,'Tabulka 2D'!$B$8:$G$43,'Tabulka 2D'!O$1,0))</f>
        <v>#N/A</v>
      </c>
      <c r="V147" s="569" t="e">
        <f>IF(VLOOKUP($X147,'Tabulka 2D'!$B$8:$G$43,'Tabulka 2D'!P$1,0)="","",VLOOKUP($X147,'Tabulka 2D'!$B$8:$G$43,'Tabulka 2D'!P$1,0))</f>
        <v>#N/A</v>
      </c>
      <c r="W147" s="569" t="e">
        <f>IF(VLOOKUP($X147,'Tabulka 2D'!$B$8:$G$43,'Tabulka 2D'!Q$1,0)="","",VLOOKUP($X147,'Tabulka 2D'!$B$8:$G$43,'Tabulka 2D'!Q$1,0))</f>
        <v>#N/A</v>
      </c>
      <c r="X147" s="562" t="str">
        <f t="shared" si="1"/>
        <v>A.N.@@._Z.S1314._Z._Z.B.ORNF._Z.T.S.V._T._T.XDC.N.EDP2</v>
      </c>
      <c r="Y147" s="562"/>
      <c r="Z147" s="562"/>
      <c r="AA147" s="564" t="str">
        <f>IFERROR(+IF(X147=VLOOKUP(X147,'Tabulka 2D'!$B$8:$B$43,1,0),"OK","check!!!!"),"check!!!!")</f>
        <v>check!!!!</v>
      </c>
      <c r="AB147" s="562" t="str">
        <f>IF('Tabulka 2D'!B20=X147,"ok","check!!!!")</f>
        <v>check!!!!</v>
      </c>
      <c r="AC147" s="565"/>
      <c r="AD147" s="566"/>
      <c r="AE147" s="566"/>
      <c r="AF147" s="566"/>
      <c r="AG147" s="566"/>
      <c r="AH147" s="566"/>
      <c r="AI147" s="566"/>
      <c r="AJ147" s="566"/>
      <c r="AK147" s="566"/>
      <c r="AL147" s="566"/>
      <c r="AM147" s="566"/>
      <c r="AN147" s="566"/>
      <c r="AO147" s="566"/>
    </row>
    <row r="148" spans="1:41">
      <c r="A148" s="553" t="s">
        <v>422</v>
      </c>
      <c r="B148" s="553" t="s">
        <v>423</v>
      </c>
      <c r="C148" s="553" t="s">
        <v>424</v>
      </c>
      <c r="D148" s="553" t="s">
        <v>425</v>
      </c>
      <c r="E148" s="553" t="s">
        <v>437</v>
      </c>
      <c r="F148" s="553" t="s">
        <v>425</v>
      </c>
      <c r="G148" s="562" t="s">
        <v>425</v>
      </c>
      <c r="H148" s="553" t="s">
        <v>427</v>
      </c>
      <c r="I148" s="553" t="s">
        <v>462</v>
      </c>
      <c r="J148" s="553" t="s">
        <v>425</v>
      </c>
      <c r="K148" s="553" t="s">
        <v>442</v>
      </c>
      <c r="L148" s="553" t="s">
        <v>429</v>
      </c>
      <c r="M148" s="553" t="s">
        <v>430</v>
      </c>
      <c r="N148" s="553" t="s">
        <v>431</v>
      </c>
      <c r="O148" s="553" t="s">
        <v>460</v>
      </c>
      <c r="P148" s="553" t="s">
        <v>432</v>
      </c>
      <c r="Q148" s="553" t="s">
        <v>423</v>
      </c>
      <c r="R148" s="553" t="s">
        <v>453</v>
      </c>
      <c r="S148" s="569" t="e">
        <f>IF(VLOOKUP($X148,'Tabulka 2D'!$B$8:$G$43,'Tabulka 2D'!M$1,0)="","",VLOOKUP($X148,'Tabulka 2D'!$B$8:$G$43,'Tabulka 2D'!M$1,0))</f>
        <v>#N/A</v>
      </c>
      <c r="T148" s="569" t="e">
        <f>IF(VLOOKUP($X148,'Tabulka 2D'!$B$8:$G$43,'Tabulka 2D'!N$1,0)="","",VLOOKUP($X148,'Tabulka 2D'!$B$8:$G$43,'Tabulka 2D'!N$1,0))</f>
        <v>#N/A</v>
      </c>
      <c r="U148" s="569" t="e">
        <f>IF(VLOOKUP($X148,'Tabulka 2D'!$B$8:$G$43,'Tabulka 2D'!O$1,0)="","",VLOOKUP($X148,'Tabulka 2D'!$B$8:$G$43,'Tabulka 2D'!O$1,0))</f>
        <v>#N/A</v>
      </c>
      <c r="V148" s="569" t="e">
        <f>IF(VLOOKUP($X148,'Tabulka 2D'!$B$8:$G$43,'Tabulka 2D'!P$1,0)="","",VLOOKUP($X148,'Tabulka 2D'!$B$8:$G$43,'Tabulka 2D'!P$1,0))</f>
        <v>#N/A</v>
      </c>
      <c r="W148" s="569" t="e">
        <f>IF(VLOOKUP($X148,'Tabulka 2D'!$B$8:$G$43,'Tabulka 2D'!Q$1,0)="","",VLOOKUP($X148,'Tabulka 2D'!$B$8:$G$43,'Tabulka 2D'!Q$1,0))</f>
        <v>#N/A</v>
      </c>
      <c r="X148" s="562" t="str">
        <f t="shared" si="1"/>
        <v>A.N.@@._Z.S1314._Z._Z.B.ORNF._Z.T.S.V._T.C01.XDC.N.EDP2</v>
      </c>
      <c r="Y148" s="562"/>
      <c r="Z148" s="562"/>
      <c r="AA148" s="564" t="str">
        <f>IFERROR(+IF(X148=VLOOKUP(X148,'Tabulka 2D'!$B$8:$B$43,1,0),"OK","check!!!!"),"check!!!!")</f>
        <v>check!!!!</v>
      </c>
      <c r="AB148" s="562" t="str">
        <f>IF('Tabulka 2D'!B21=X148,"ok","check!!!!")</f>
        <v>check!!!!</v>
      </c>
      <c r="AC148" s="565"/>
      <c r="AD148" s="566"/>
      <c r="AE148" s="566"/>
      <c r="AF148" s="566"/>
      <c r="AG148" s="566"/>
      <c r="AH148" s="566"/>
      <c r="AI148" s="566"/>
      <c r="AJ148" s="566"/>
      <c r="AK148" s="566"/>
      <c r="AL148" s="566"/>
      <c r="AM148" s="566"/>
      <c r="AN148" s="566"/>
      <c r="AO148" s="566"/>
    </row>
    <row r="149" spans="1:41">
      <c r="A149" s="553" t="s">
        <v>422</v>
      </c>
      <c r="B149" s="553" t="s">
        <v>423</v>
      </c>
      <c r="C149" s="553" t="s">
        <v>424</v>
      </c>
      <c r="D149" s="553" t="s">
        <v>425</v>
      </c>
      <c r="E149" s="553" t="s">
        <v>437</v>
      </c>
      <c r="F149" s="553" t="s">
        <v>425</v>
      </c>
      <c r="G149" s="562" t="s">
        <v>425</v>
      </c>
      <c r="H149" s="553" t="s">
        <v>427</v>
      </c>
      <c r="I149" s="553" t="s">
        <v>462</v>
      </c>
      <c r="J149" s="553" t="s">
        <v>425</v>
      </c>
      <c r="K149" s="553" t="s">
        <v>442</v>
      </c>
      <c r="L149" s="553" t="s">
        <v>429</v>
      </c>
      <c r="M149" s="553" t="s">
        <v>430</v>
      </c>
      <c r="N149" s="553" t="s">
        <v>431</v>
      </c>
      <c r="O149" s="553" t="s">
        <v>461</v>
      </c>
      <c r="P149" s="553" t="s">
        <v>432</v>
      </c>
      <c r="Q149" s="553" t="s">
        <v>423</v>
      </c>
      <c r="R149" s="553" t="s">
        <v>453</v>
      </c>
      <c r="S149" s="569" t="e">
        <f>IF(VLOOKUP($X149,'Tabulka 2D'!$B$8:$G$43,'Tabulka 2D'!M$1,0)="","",VLOOKUP($X149,'Tabulka 2D'!$B$8:$G$43,'Tabulka 2D'!M$1,0))</f>
        <v>#N/A</v>
      </c>
      <c r="T149" s="569" t="e">
        <f>IF(VLOOKUP($X149,'Tabulka 2D'!$B$8:$G$43,'Tabulka 2D'!N$1,0)="","",VLOOKUP($X149,'Tabulka 2D'!$B$8:$G$43,'Tabulka 2D'!N$1,0))</f>
        <v>#N/A</v>
      </c>
      <c r="U149" s="569" t="e">
        <f>IF(VLOOKUP($X149,'Tabulka 2D'!$B$8:$G$43,'Tabulka 2D'!O$1,0)="","",VLOOKUP($X149,'Tabulka 2D'!$B$8:$G$43,'Tabulka 2D'!O$1,0))</f>
        <v>#N/A</v>
      </c>
      <c r="V149" s="569" t="e">
        <f>IF(VLOOKUP($X149,'Tabulka 2D'!$B$8:$G$43,'Tabulka 2D'!P$1,0)="","",VLOOKUP($X149,'Tabulka 2D'!$B$8:$G$43,'Tabulka 2D'!P$1,0))</f>
        <v>#N/A</v>
      </c>
      <c r="W149" s="569" t="e">
        <f>IF(VLOOKUP($X149,'Tabulka 2D'!$B$8:$G$43,'Tabulka 2D'!Q$1,0)="","",VLOOKUP($X149,'Tabulka 2D'!$B$8:$G$43,'Tabulka 2D'!Q$1,0))</f>
        <v>#N/A</v>
      </c>
      <c r="X149" s="562" t="str">
        <f t="shared" si="1"/>
        <v>A.N.@@._Z.S1314._Z._Z.B.ORNF._Z.T.S.V._T.C02.XDC.N.EDP2</v>
      </c>
      <c r="Y149" s="562"/>
      <c r="Z149" s="562"/>
      <c r="AA149" s="564" t="str">
        <f>IFERROR(+IF(X149=VLOOKUP(X149,'Tabulka 2D'!$B$8:$B$43,1,0),"OK","check!!!!"),"check!!!!")</f>
        <v>check!!!!</v>
      </c>
      <c r="AB149" s="562" t="str">
        <f>IF('Tabulka 2D'!B22=X149,"ok","check!!!!")</f>
        <v>check!!!!</v>
      </c>
      <c r="AC149" s="565"/>
      <c r="AD149" s="566"/>
      <c r="AE149" s="566"/>
      <c r="AF149" s="566"/>
      <c r="AG149" s="566"/>
      <c r="AH149" s="566"/>
      <c r="AI149" s="566"/>
      <c r="AJ149" s="566"/>
      <c r="AK149" s="566"/>
      <c r="AL149" s="566"/>
      <c r="AM149" s="566"/>
      <c r="AN149" s="566"/>
      <c r="AO149" s="566"/>
    </row>
    <row r="150" spans="1:41">
      <c r="A150" s="553" t="s">
        <v>422</v>
      </c>
      <c r="B150" s="553" t="s">
        <v>423</v>
      </c>
      <c r="C150" s="553" t="s">
        <v>424</v>
      </c>
      <c r="D150" s="553" t="s">
        <v>425</v>
      </c>
      <c r="E150" s="553" t="s">
        <v>437</v>
      </c>
      <c r="F150" s="553" t="s">
        <v>425</v>
      </c>
      <c r="G150" s="562" t="s">
        <v>425</v>
      </c>
      <c r="H150" s="553" t="s">
        <v>427</v>
      </c>
      <c r="I150" s="553" t="s">
        <v>463</v>
      </c>
      <c r="J150" s="553" t="s">
        <v>425</v>
      </c>
      <c r="K150" s="553" t="s">
        <v>442</v>
      </c>
      <c r="L150" s="553" t="s">
        <v>429</v>
      </c>
      <c r="M150" s="553" t="s">
        <v>430</v>
      </c>
      <c r="N150" s="553" t="s">
        <v>431</v>
      </c>
      <c r="O150" s="553" t="s">
        <v>431</v>
      </c>
      <c r="P150" s="553" t="s">
        <v>432</v>
      </c>
      <c r="Q150" s="553" t="s">
        <v>423</v>
      </c>
      <c r="R150" s="553" t="s">
        <v>453</v>
      </c>
      <c r="S150" s="569" t="e">
        <f>IF(VLOOKUP($X150,'Tabulka 2D'!$B$8:$G$43,'Tabulka 2D'!M$1,0)="","",VLOOKUP($X150,'Tabulka 2D'!$B$8:$G$43,'Tabulka 2D'!M$1,0))</f>
        <v>#N/A</v>
      </c>
      <c r="T150" s="569" t="e">
        <f>IF(VLOOKUP($X150,'Tabulka 2D'!$B$8:$G$43,'Tabulka 2D'!N$1,0)="","",VLOOKUP($X150,'Tabulka 2D'!$B$8:$G$43,'Tabulka 2D'!N$1,0))</f>
        <v>#N/A</v>
      </c>
      <c r="U150" s="569" t="e">
        <f>IF(VLOOKUP($X150,'Tabulka 2D'!$B$8:$G$43,'Tabulka 2D'!O$1,0)="","",VLOOKUP($X150,'Tabulka 2D'!$B$8:$G$43,'Tabulka 2D'!O$1,0))</f>
        <v>#N/A</v>
      </c>
      <c r="V150" s="569" t="e">
        <f>IF(VLOOKUP($X150,'Tabulka 2D'!$B$8:$G$43,'Tabulka 2D'!P$1,0)="","",VLOOKUP($X150,'Tabulka 2D'!$B$8:$G$43,'Tabulka 2D'!P$1,0))</f>
        <v>#N/A</v>
      </c>
      <c r="W150" s="569" t="e">
        <f>IF(VLOOKUP($X150,'Tabulka 2D'!$B$8:$G$43,'Tabulka 2D'!Q$1,0)="","",VLOOKUP($X150,'Tabulka 2D'!$B$8:$G$43,'Tabulka 2D'!Q$1,0))</f>
        <v>#N/A</v>
      </c>
      <c r="X150" s="562" t="str">
        <f t="shared" si="1"/>
        <v>A.N.@@._Z.S1314._Z._Z.B.ORD41A._Z.T.S.V._T._T.XDC.N.EDP2</v>
      </c>
      <c r="Y150" s="562"/>
      <c r="Z150" s="562"/>
      <c r="AA150" s="564" t="str">
        <f>IFERROR(+IF(X150=VLOOKUP(X150,'Tabulka 2D'!$B$8:$B$43,1,0),"OK","check!!!!"),"check!!!!")</f>
        <v>check!!!!</v>
      </c>
      <c r="AB150" s="562" t="str">
        <f>IF('Tabulka 2D'!B24=X150,"ok","check!!!!")</f>
        <v>check!!!!</v>
      </c>
      <c r="AC150" s="565"/>
      <c r="AD150" s="566"/>
      <c r="AE150" s="566"/>
      <c r="AF150" s="566"/>
      <c r="AG150" s="566"/>
      <c r="AH150" s="566"/>
      <c r="AI150" s="566"/>
      <c r="AJ150" s="566"/>
      <c r="AK150" s="566"/>
      <c r="AL150" s="566"/>
      <c r="AM150" s="566"/>
      <c r="AN150" s="566"/>
      <c r="AO150" s="566"/>
    </row>
    <row r="151" spans="1:41">
      <c r="A151" s="553" t="s">
        <v>422</v>
      </c>
      <c r="B151" s="553" t="s">
        <v>423</v>
      </c>
      <c r="C151" s="553" t="s">
        <v>424</v>
      </c>
      <c r="D151" s="553" t="s">
        <v>425</v>
      </c>
      <c r="E151" s="553" t="s">
        <v>437</v>
      </c>
      <c r="F151" s="553" t="s">
        <v>425</v>
      </c>
      <c r="G151" s="562" t="s">
        <v>425</v>
      </c>
      <c r="H151" s="553" t="s">
        <v>422</v>
      </c>
      <c r="I151" s="553" t="s">
        <v>443</v>
      </c>
      <c r="J151" s="553" t="s">
        <v>464</v>
      </c>
      <c r="K151" s="553" t="s">
        <v>442</v>
      </c>
      <c r="L151" s="553" t="s">
        <v>429</v>
      </c>
      <c r="M151" s="553" t="s">
        <v>430</v>
      </c>
      <c r="N151" s="553" t="s">
        <v>431</v>
      </c>
      <c r="O151" s="553" t="s">
        <v>431</v>
      </c>
      <c r="P151" s="553" t="s">
        <v>432</v>
      </c>
      <c r="Q151" s="553" t="s">
        <v>423</v>
      </c>
      <c r="R151" s="553" t="s">
        <v>453</v>
      </c>
      <c r="S151" s="569" t="e">
        <f>IF(VLOOKUP($X151,'Tabulka 2D'!$B$8:$G$43,'Tabulka 2D'!M$1,0)="","",VLOOKUP($X151,'Tabulka 2D'!$B$8:$G$43,'Tabulka 2D'!M$1,0))</f>
        <v>#N/A</v>
      </c>
      <c r="T151" s="569" t="e">
        <f>IF(VLOOKUP($X151,'Tabulka 2D'!$B$8:$G$43,'Tabulka 2D'!N$1,0)="","",VLOOKUP($X151,'Tabulka 2D'!$B$8:$G$43,'Tabulka 2D'!N$1,0))</f>
        <v>#N/A</v>
      </c>
      <c r="U151" s="569" t="e">
        <f>IF(VLOOKUP($X151,'Tabulka 2D'!$B$8:$G$43,'Tabulka 2D'!O$1,0)="","",VLOOKUP($X151,'Tabulka 2D'!$B$8:$G$43,'Tabulka 2D'!O$1,0))</f>
        <v>#N/A</v>
      </c>
      <c r="V151" s="569" t="e">
        <f>IF(VLOOKUP($X151,'Tabulka 2D'!$B$8:$G$43,'Tabulka 2D'!P$1,0)="","",VLOOKUP($X151,'Tabulka 2D'!$B$8:$G$43,'Tabulka 2D'!P$1,0))</f>
        <v>#N/A</v>
      </c>
      <c r="W151" s="569" t="e">
        <f>IF(VLOOKUP($X151,'Tabulka 2D'!$B$8:$G$43,'Tabulka 2D'!Q$1,0)="","",VLOOKUP($X151,'Tabulka 2D'!$B$8:$G$43,'Tabulka 2D'!Q$1,0))</f>
        <v>#N/A</v>
      </c>
      <c r="X151" s="562" t="str">
        <f t="shared" si="1"/>
        <v>A.N.@@._Z.S1314._Z._Z.A.F.F8.T.S.V._T._T.XDC.N.EDP2</v>
      </c>
      <c r="Y151" s="562"/>
      <c r="Z151" s="562"/>
      <c r="AA151" s="564" t="str">
        <f>IFERROR(+IF(X151=VLOOKUP(X151,'Tabulka 2D'!$B$8:$B$43,1,0),"OK","check!!!!"),"check!!!!")</f>
        <v>check!!!!</v>
      </c>
      <c r="AB151" s="562" t="str">
        <f>IF('Tabulka 2D'!B26=X151,"ok","check!!!!")</f>
        <v>check!!!!</v>
      </c>
      <c r="AC151" s="565"/>
      <c r="AD151" s="566"/>
      <c r="AE151" s="566"/>
      <c r="AF151" s="566"/>
      <c r="AG151" s="566"/>
      <c r="AH151" s="566"/>
      <c r="AI151" s="566"/>
      <c r="AJ151" s="566"/>
      <c r="AK151" s="566"/>
      <c r="AL151" s="566"/>
      <c r="AM151" s="566"/>
      <c r="AN151" s="566"/>
      <c r="AO151" s="566"/>
    </row>
    <row r="152" spans="1:41">
      <c r="A152" s="553" t="s">
        <v>422</v>
      </c>
      <c r="B152" s="553" t="s">
        <v>423</v>
      </c>
      <c r="C152" s="553" t="s">
        <v>424</v>
      </c>
      <c r="D152" s="553" t="s">
        <v>425</v>
      </c>
      <c r="E152" s="553" t="s">
        <v>437</v>
      </c>
      <c r="F152" s="553" t="s">
        <v>425</v>
      </c>
      <c r="G152" s="562" t="s">
        <v>425</v>
      </c>
      <c r="H152" s="553" t="s">
        <v>422</v>
      </c>
      <c r="I152" s="553" t="s">
        <v>443</v>
      </c>
      <c r="J152" s="553" t="s">
        <v>464</v>
      </c>
      <c r="K152" s="553" t="s">
        <v>442</v>
      </c>
      <c r="L152" s="553" t="s">
        <v>429</v>
      </c>
      <c r="M152" s="553" t="s">
        <v>430</v>
      </c>
      <c r="N152" s="553" t="s">
        <v>431</v>
      </c>
      <c r="O152" s="553" t="s">
        <v>460</v>
      </c>
      <c r="P152" s="553" t="s">
        <v>432</v>
      </c>
      <c r="Q152" s="553" t="s">
        <v>423</v>
      </c>
      <c r="R152" s="553" t="s">
        <v>453</v>
      </c>
      <c r="S152" s="569" t="e">
        <f>IF(VLOOKUP($X152,'Tabulka 2D'!$B$8:$G$43,'Tabulka 2D'!M$1,0)="","",VLOOKUP($X152,'Tabulka 2D'!$B$8:$G$43,'Tabulka 2D'!M$1,0))</f>
        <v>#N/A</v>
      </c>
      <c r="T152" s="569" t="e">
        <f>IF(VLOOKUP($X152,'Tabulka 2D'!$B$8:$G$43,'Tabulka 2D'!N$1,0)="","",VLOOKUP($X152,'Tabulka 2D'!$B$8:$G$43,'Tabulka 2D'!N$1,0))</f>
        <v>#N/A</v>
      </c>
      <c r="U152" s="569" t="e">
        <f>IF(VLOOKUP($X152,'Tabulka 2D'!$B$8:$G$43,'Tabulka 2D'!O$1,0)="","",VLOOKUP($X152,'Tabulka 2D'!$B$8:$G$43,'Tabulka 2D'!O$1,0))</f>
        <v>#N/A</v>
      </c>
      <c r="V152" s="569" t="e">
        <f>IF(VLOOKUP($X152,'Tabulka 2D'!$B$8:$G$43,'Tabulka 2D'!P$1,0)="","",VLOOKUP($X152,'Tabulka 2D'!$B$8:$G$43,'Tabulka 2D'!P$1,0))</f>
        <v>#N/A</v>
      </c>
      <c r="W152" s="569" t="e">
        <f>IF(VLOOKUP($X152,'Tabulka 2D'!$B$8:$G$43,'Tabulka 2D'!Q$1,0)="","",VLOOKUP($X152,'Tabulka 2D'!$B$8:$G$43,'Tabulka 2D'!Q$1,0))</f>
        <v>#N/A</v>
      </c>
      <c r="X152" s="562" t="str">
        <f t="shared" si="1"/>
        <v>A.N.@@._Z.S1314._Z._Z.A.F.F8.T.S.V._T.C01.XDC.N.EDP2</v>
      </c>
      <c r="Y152" s="562"/>
      <c r="Z152" s="562"/>
      <c r="AA152" s="564" t="str">
        <f>IFERROR(+IF(X152=VLOOKUP(X152,'Tabulka 2D'!$B$8:$B$43,1,0),"OK","check!!!!"),"check!!!!")</f>
        <v>check!!!!</v>
      </c>
      <c r="AB152" s="562" t="str">
        <f>IF('Tabulka 2D'!B27=X152,"ok","check!!!!")</f>
        <v>check!!!!</v>
      </c>
      <c r="AC152" s="565"/>
      <c r="AD152" s="566"/>
      <c r="AE152" s="566"/>
      <c r="AF152" s="566"/>
      <c r="AG152" s="566"/>
      <c r="AH152" s="566"/>
      <c r="AI152" s="566"/>
      <c r="AJ152" s="566"/>
      <c r="AK152" s="566"/>
      <c r="AL152" s="566"/>
      <c r="AM152" s="566"/>
      <c r="AN152" s="566"/>
      <c r="AO152" s="566"/>
    </row>
    <row r="153" spans="1:41">
      <c r="A153" s="553" t="s">
        <v>422</v>
      </c>
      <c r="B153" s="553" t="s">
        <v>423</v>
      </c>
      <c r="C153" s="553" t="s">
        <v>424</v>
      </c>
      <c r="D153" s="553" t="s">
        <v>425</v>
      </c>
      <c r="E153" s="553" t="s">
        <v>437</v>
      </c>
      <c r="F153" s="553" t="s">
        <v>425</v>
      </c>
      <c r="G153" s="562" t="s">
        <v>425</v>
      </c>
      <c r="H153" s="553" t="s">
        <v>422</v>
      </c>
      <c r="I153" s="553" t="s">
        <v>443</v>
      </c>
      <c r="J153" s="553" t="s">
        <v>464</v>
      </c>
      <c r="K153" s="553" t="s">
        <v>442</v>
      </c>
      <c r="L153" s="553" t="s">
        <v>429</v>
      </c>
      <c r="M153" s="553" t="s">
        <v>430</v>
      </c>
      <c r="N153" s="553" t="s">
        <v>431</v>
      </c>
      <c r="O153" s="553" t="s">
        <v>461</v>
      </c>
      <c r="P153" s="553" t="s">
        <v>432</v>
      </c>
      <c r="Q153" s="553" t="s">
        <v>423</v>
      </c>
      <c r="R153" s="553" t="s">
        <v>453</v>
      </c>
      <c r="S153" s="569" t="e">
        <f>IF(VLOOKUP($X153,'Tabulka 2D'!$B$8:$G$43,'Tabulka 2D'!M$1,0)="","",VLOOKUP($X153,'Tabulka 2D'!$B$8:$G$43,'Tabulka 2D'!M$1,0))</f>
        <v>#N/A</v>
      </c>
      <c r="T153" s="569" t="e">
        <f>IF(VLOOKUP($X153,'Tabulka 2D'!$B$8:$G$43,'Tabulka 2D'!N$1,0)="","",VLOOKUP($X153,'Tabulka 2D'!$B$8:$G$43,'Tabulka 2D'!N$1,0))</f>
        <v>#N/A</v>
      </c>
      <c r="U153" s="569" t="e">
        <f>IF(VLOOKUP($X153,'Tabulka 2D'!$B$8:$G$43,'Tabulka 2D'!O$1,0)="","",VLOOKUP($X153,'Tabulka 2D'!$B$8:$G$43,'Tabulka 2D'!O$1,0))</f>
        <v>#N/A</v>
      </c>
      <c r="V153" s="569" t="e">
        <f>IF(VLOOKUP($X153,'Tabulka 2D'!$B$8:$G$43,'Tabulka 2D'!P$1,0)="","",VLOOKUP($X153,'Tabulka 2D'!$B$8:$G$43,'Tabulka 2D'!P$1,0))</f>
        <v>#N/A</v>
      </c>
      <c r="W153" s="569" t="e">
        <f>IF(VLOOKUP($X153,'Tabulka 2D'!$B$8:$G$43,'Tabulka 2D'!Q$1,0)="","",VLOOKUP($X153,'Tabulka 2D'!$B$8:$G$43,'Tabulka 2D'!Q$1,0))</f>
        <v>#N/A</v>
      </c>
      <c r="X153" s="562" t="str">
        <f t="shared" si="1"/>
        <v>A.N.@@._Z.S1314._Z._Z.A.F.F8.T.S.V._T.C02.XDC.N.EDP2</v>
      </c>
      <c r="Y153" s="562"/>
      <c r="Z153" s="562"/>
      <c r="AA153" s="564" t="str">
        <f>IFERROR(+IF(X153=VLOOKUP(X153,'Tabulka 2D'!$B$8:$B$43,1,0),"OK","check!!!!"),"check!!!!")</f>
        <v>check!!!!</v>
      </c>
      <c r="AB153" s="562" t="str">
        <f>IF('Tabulka 2D'!B28=X153,"ok","check!!!!")</f>
        <v>check!!!!</v>
      </c>
      <c r="AC153" s="565"/>
      <c r="AD153" s="566"/>
      <c r="AE153" s="566"/>
      <c r="AF153" s="566"/>
      <c r="AG153" s="566"/>
      <c r="AH153" s="566"/>
      <c r="AI153" s="566"/>
      <c r="AJ153" s="566"/>
      <c r="AK153" s="566"/>
      <c r="AL153" s="566"/>
      <c r="AM153" s="566"/>
      <c r="AN153" s="566"/>
      <c r="AO153" s="566"/>
    </row>
    <row r="154" spans="1:41">
      <c r="A154" s="553" t="s">
        <v>422</v>
      </c>
      <c r="B154" s="553" t="s">
        <v>423</v>
      </c>
      <c r="C154" s="553" t="s">
        <v>424</v>
      </c>
      <c r="D154" s="553" t="s">
        <v>425</v>
      </c>
      <c r="E154" s="553" t="s">
        <v>437</v>
      </c>
      <c r="F154" s="553" t="s">
        <v>425</v>
      </c>
      <c r="G154" s="562" t="s">
        <v>425</v>
      </c>
      <c r="H154" s="553" t="s">
        <v>439</v>
      </c>
      <c r="I154" s="553" t="s">
        <v>443</v>
      </c>
      <c r="J154" s="553" t="s">
        <v>464</v>
      </c>
      <c r="K154" s="553" t="s">
        <v>442</v>
      </c>
      <c r="L154" s="553" t="s">
        <v>429</v>
      </c>
      <c r="M154" s="553" t="s">
        <v>430</v>
      </c>
      <c r="N154" s="553" t="s">
        <v>431</v>
      </c>
      <c r="O154" s="553" t="s">
        <v>431</v>
      </c>
      <c r="P154" s="553" t="s">
        <v>432</v>
      </c>
      <c r="Q154" s="553" t="s">
        <v>423</v>
      </c>
      <c r="R154" s="553" t="s">
        <v>453</v>
      </c>
      <c r="S154" s="569" t="e">
        <f>IF(VLOOKUP($X154,'Tabulka 2D'!$B$8:$G$43,'Tabulka 2D'!M$1,0)="","",VLOOKUP($X154,'Tabulka 2D'!$B$8:$G$43,'Tabulka 2D'!M$1,0))</f>
        <v>#N/A</v>
      </c>
      <c r="T154" s="569" t="e">
        <f>IF(VLOOKUP($X154,'Tabulka 2D'!$B$8:$G$43,'Tabulka 2D'!N$1,0)="","",VLOOKUP($X154,'Tabulka 2D'!$B$8:$G$43,'Tabulka 2D'!N$1,0))</f>
        <v>#N/A</v>
      </c>
      <c r="U154" s="569" t="e">
        <f>IF(VLOOKUP($X154,'Tabulka 2D'!$B$8:$G$43,'Tabulka 2D'!O$1,0)="","",VLOOKUP($X154,'Tabulka 2D'!$B$8:$G$43,'Tabulka 2D'!O$1,0))</f>
        <v>#N/A</v>
      </c>
      <c r="V154" s="569" t="e">
        <f>IF(VLOOKUP($X154,'Tabulka 2D'!$B$8:$G$43,'Tabulka 2D'!P$1,0)="","",VLOOKUP($X154,'Tabulka 2D'!$B$8:$G$43,'Tabulka 2D'!P$1,0))</f>
        <v>#N/A</v>
      </c>
      <c r="W154" s="569" t="e">
        <f>IF(VLOOKUP($X154,'Tabulka 2D'!$B$8:$G$43,'Tabulka 2D'!Q$1,0)="","",VLOOKUP($X154,'Tabulka 2D'!$B$8:$G$43,'Tabulka 2D'!Q$1,0))</f>
        <v>#N/A</v>
      </c>
      <c r="X154" s="562" t="str">
        <f t="shared" si="1"/>
        <v>A.N.@@._Z.S1314._Z._Z.L.F.F8.T.S.V._T._T.XDC.N.EDP2</v>
      </c>
      <c r="Y154" s="562"/>
      <c r="Z154" s="562"/>
      <c r="AA154" s="564" t="str">
        <f>IFERROR(+IF(X154=VLOOKUP(X154,'Tabulka 2D'!$B$8:$B$43,1,0),"OK","check!!!!"),"check!!!!")</f>
        <v>check!!!!</v>
      </c>
      <c r="AB154" s="562" t="str">
        <f>IF('Tabulka 2D'!B29=X154,"ok","check!!!!")</f>
        <v>check!!!!</v>
      </c>
      <c r="AC154" s="565"/>
      <c r="AD154" s="566"/>
      <c r="AE154" s="566"/>
      <c r="AF154" s="566"/>
      <c r="AG154" s="566"/>
      <c r="AH154" s="566"/>
      <c r="AI154" s="566"/>
      <c r="AJ154" s="566"/>
      <c r="AK154" s="566"/>
      <c r="AL154" s="566"/>
      <c r="AM154" s="566"/>
      <c r="AN154" s="566"/>
      <c r="AO154" s="566"/>
    </row>
    <row r="155" spans="1:41">
      <c r="A155" s="553" t="s">
        <v>422</v>
      </c>
      <c r="B155" s="553" t="s">
        <v>423</v>
      </c>
      <c r="C155" s="553" t="s">
        <v>424</v>
      </c>
      <c r="D155" s="553" t="s">
        <v>425</v>
      </c>
      <c r="E155" s="553" t="s">
        <v>437</v>
      </c>
      <c r="F155" s="553" t="s">
        <v>425</v>
      </c>
      <c r="G155" s="562" t="s">
        <v>425</v>
      </c>
      <c r="H155" s="553" t="s">
        <v>439</v>
      </c>
      <c r="I155" s="553" t="s">
        <v>443</v>
      </c>
      <c r="J155" s="553" t="s">
        <v>464</v>
      </c>
      <c r="K155" s="553" t="s">
        <v>442</v>
      </c>
      <c r="L155" s="553" t="s">
        <v>429</v>
      </c>
      <c r="M155" s="553" t="s">
        <v>430</v>
      </c>
      <c r="N155" s="553" t="s">
        <v>431</v>
      </c>
      <c r="O155" s="553" t="s">
        <v>460</v>
      </c>
      <c r="P155" s="553" t="s">
        <v>432</v>
      </c>
      <c r="Q155" s="553" t="s">
        <v>423</v>
      </c>
      <c r="R155" s="553" t="s">
        <v>453</v>
      </c>
      <c r="S155" s="569" t="e">
        <f>IF(VLOOKUP($X155,'Tabulka 2D'!$B$8:$G$43,'Tabulka 2D'!M$1,0)="","",VLOOKUP($X155,'Tabulka 2D'!$B$8:$G$43,'Tabulka 2D'!M$1,0))</f>
        <v>#N/A</v>
      </c>
      <c r="T155" s="569" t="e">
        <f>IF(VLOOKUP($X155,'Tabulka 2D'!$B$8:$G$43,'Tabulka 2D'!N$1,0)="","",VLOOKUP($X155,'Tabulka 2D'!$B$8:$G$43,'Tabulka 2D'!N$1,0))</f>
        <v>#N/A</v>
      </c>
      <c r="U155" s="569" t="e">
        <f>IF(VLOOKUP($X155,'Tabulka 2D'!$B$8:$G$43,'Tabulka 2D'!O$1,0)="","",VLOOKUP($X155,'Tabulka 2D'!$B$8:$G$43,'Tabulka 2D'!O$1,0))</f>
        <v>#N/A</v>
      </c>
      <c r="V155" s="569" t="e">
        <f>IF(VLOOKUP($X155,'Tabulka 2D'!$B$8:$G$43,'Tabulka 2D'!P$1,0)="","",VLOOKUP($X155,'Tabulka 2D'!$B$8:$G$43,'Tabulka 2D'!P$1,0))</f>
        <v>#N/A</v>
      </c>
      <c r="W155" s="569" t="e">
        <f>IF(VLOOKUP($X155,'Tabulka 2D'!$B$8:$G$43,'Tabulka 2D'!Q$1,0)="","",VLOOKUP($X155,'Tabulka 2D'!$B$8:$G$43,'Tabulka 2D'!Q$1,0))</f>
        <v>#N/A</v>
      </c>
      <c r="X155" s="562" t="str">
        <f t="shared" si="1"/>
        <v>A.N.@@._Z.S1314._Z._Z.L.F.F8.T.S.V._T.C01.XDC.N.EDP2</v>
      </c>
      <c r="Y155" s="562"/>
      <c r="Z155" s="562"/>
      <c r="AA155" s="564" t="str">
        <f>IFERROR(+IF(X155=VLOOKUP(X155,'Tabulka 2D'!$B$8:$B$43,1,0),"OK","check!!!!"),"check!!!!")</f>
        <v>check!!!!</v>
      </c>
      <c r="AB155" s="562" t="str">
        <f>IF('Tabulka 2D'!B30=X155,"ok","check!!!!")</f>
        <v>check!!!!</v>
      </c>
      <c r="AC155" s="565"/>
      <c r="AD155" s="566"/>
      <c r="AE155" s="566"/>
      <c r="AF155" s="566"/>
      <c r="AG155" s="566"/>
      <c r="AH155" s="566"/>
      <c r="AI155" s="566"/>
      <c r="AJ155" s="566"/>
      <c r="AK155" s="566"/>
      <c r="AL155" s="566"/>
      <c r="AM155" s="566"/>
      <c r="AN155" s="566"/>
      <c r="AO155" s="566"/>
    </row>
    <row r="156" spans="1:41">
      <c r="A156" s="553" t="s">
        <v>422</v>
      </c>
      <c r="B156" s="553" t="s">
        <v>423</v>
      </c>
      <c r="C156" s="553" t="s">
        <v>424</v>
      </c>
      <c r="D156" s="553" t="s">
        <v>425</v>
      </c>
      <c r="E156" s="553" t="s">
        <v>437</v>
      </c>
      <c r="F156" s="553" t="s">
        <v>425</v>
      </c>
      <c r="G156" s="562" t="s">
        <v>425</v>
      </c>
      <c r="H156" s="553" t="s">
        <v>439</v>
      </c>
      <c r="I156" s="553" t="s">
        <v>443</v>
      </c>
      <c r="J156" s="553" t="s">
        <v>464</v>
      </c>
      <c r="K156" s="553" t="s">
        <v>442</v>
      </c>
      <c r="L156" s="553" t="s">
        <v>429</v>
      </c>
      <c r="M156" s="553" t="s">
        <v>430</v>
      </c>
      <c r="N156" s="553" t="s">
        <v>431</v>
      </c>
      <c r="O156" s="553" t="s">
        <v>461</v>
      </c>
      <c r="P156" s="553" t="s">
        <v>432</v>
      </c>
      <c r="Q156" s="553" t="s">
        <v>423</v>
      </c>
      <c r="R156" s="553" t="s">
        <v>453</v>
      </c>
      <c r="S156" s="569" t="e">
        <f>IF(VLOOKUP($X156,'Tabulka 2D'!$B$8:$G$43,'Tabulka 2D'!M$1,0)="","",VLOOKUP($X156,'Tabulka 2D'!$B$8:$G$43,'Tabulka 2D'!M$1,0))</f>
        <v>#N/A</v>
      </c>
      <c r="T156" s="569" t="e">
        <f>IF(VLOOKUP($X156,'Tabulka 2D'!$B$8:$G$43,'Tabulka 2D'!N$1,0)="","",VLOOKUP($X156,'Tabulka 2D'!$B$8:$G$43,'Tabulka 2D'!N$1,0))</f>
        <v>#N/A</v>
      </c>
      <c r="U156" s="569" t="e">
        <f>IF(VLOOKUP($X156,'Tabulka 2D'!$B$8:$G$43,'Tabulka 2D'!O$1,0)="","",VLOOKUP($X156,'Tabulka 2D'!$B$8:$G$43,'Tabulka 2D'!O$1,0))</f>
        <v>#N/A</v>
      </c>
      <c r="V156" s="569" t="e">
        <f>IF(VLOOKUP($X156,'Tabulka 2D'!$B$8:$G$43,'Tabulka 2D'!P$1,0)="","",VLOOKUP($X156,'Tabulka 2D'!$B$8:$G$43,'Tabulka 2D'!P$1,0))</f>
        <v>#N/A</v>
      </c>
      <c r="W156" s="569" t="e">
        <f>IF(VLOOKUP($X156,'Tabulka 2D'!$B$8:$G$43,'Tabulka 2D'!Q$1,0)="","",VLOOKUP($X156,'Tabulka 2D'!$B$8:$G$43,'Tabulka 2D'!Q$1,0))</f>
        <v>#N/A</v>
      </c>
      <c r="X156" s="562" t="str">
        <f t="shared" si="1"/>
        <v>A.N.@@._Z.S1314._Z._Z.L.F.F8.T.S.V._T.C02.XDC.N.EDP2</v>
      </c>
      <c r="Y156" s="562"/>
      <c r="Z156" s="562"/>
      <c r="AA156" s="564" t="str">
        <f>IFERROR(+IF(X156=VLOOKUP(X156,'Tabulka 2D'!$B$8:$B$43,1,0),"OK","check!!!!"),"check!!!!")</f>
        <v>check!!!!</v>
      </c>
      <c r="AB156" s="562" t="str">
        <f>IF('Tabulka 2D'!B31=X156,"ok","check!!!!")</f>
        <v>check!!!!</v>
      </c>
      <c r="AC156" s="565"/>
      <c r="AD156" s="566"/>
      <c r="AE156" s="566"/>
      <c r="AF156" s="566"/>
      <c r="AG156" s="566"/>
      <c r="AH156" s="566"/>
      <c r="AI156" s="566"/>
      <c r="AJ156" s="566"/>
      <c r="AK156" s="566"/>
      <c r="AL156" s="566"/>
      <c r="AM156" s="566"/>
      <c r="AN156" s="566"/>
      <c r="AO156" s="566"/>
    </row>
    <row r="157" spans="1:41">
      <c r="A157" s="553" t="s">
        <v>422</v>
      </c>
      <c r="B157" s="553" t="s">
        <v>423</v>
      </c>
      <c r="C157" s="553" t="s">
        <v>424</v>
      </c>
      <c r="D157" s="553" t="s">
        <v>425</v>
      </c>
      <c r="E157" s="553" t="s">
        <v>437</v>
      </c>
      <c r="F157" s="553" t="s">
        <v>425</v>
      </c>
      <c r="G157" s="562" t="s">
        <v>425</v>
      </c>
      <c r="H157" s="553" t="s">
        <v>427</v>
      </c>
      <c r="I157" s="553" t="s">
        <v>465</v>
      </c>
      <c r="J157" s="553" t="s">
        <v>425</v>
      </c>
      <c r="K157" s="553" t="s">
        <v>442</v>
      </c>
      <c r="L157" s="553" t="s">
        <v>429</v>
      </c>
      <c r="M157" s="553" t="s">
        <v>430</v>
      </c>
      <c r="N157" s="553" t="s">
        <v>431</v>
      </c>
      <c r="O157" s="553" t="s">
        <v>431</v>
      </c>
      <c r="P157" s="553" t="s">
        <v>432</v>
      </c>
      <c r="Q157" s="553" t="s">
        <v>423</v>
      </c>
      <c r="R157" s="553" t="s">
        <v>453</v>
      </c>
      <c r="S157" s="569" t="e">
        <f>IF(VLOOKUP($X157,'Tabulka 2D'!$B$8:$G$43,'Tabulka 2D'!M$1,0)="","",VLOOKUP($X157,'Tabulka 2D'!$B$8:$G$43,'Tabulka 2D'!M$1,0))</f>
        <v>#N/A</v>
      </c>
      <c r="T157" s="569" t="e">
        <f>IF(VLOOKUP($X157,'Tabulka 2D'!$B$8:$G$43,'Tabulka 2D'!N$1,0)="","",VLOOKUP($X157,'Tabulka 2D'!$B$8:$G$43,'Tabulka 2D'!N$1,0))</f>
        <v>#N/A</v>
      </c>
      <c r="U157" s="569" t="e">
        <f>IF(VLOOKUP($X157,'Tabulka 2D'!$B$8:$G$43,'Tabulka 2D'!O$1,0)="","",VLOOKUP($X157,'Tabulka 2D'!$B$8:$G$43,'Tabulka 2D'!O$1,0))</f>
        <v>#N/A</v>
      </c>
      <c r="V157" s="569" t="e">
        <f>IF(VLOOKUP($X157,'Tabulka 2D'!$B$8:$G$43,'Tabulka 2D'!P$1,0)="","",VLOOKUP($X157,'Tabulka 2D'!$B$8:$G$43,'Tabulka 2D'!P$1,0))</f>
        <v>#N/A</v>
      </c>
      <c r="W157" s="569" t="e">
        <f>IF(VLOOKUP($X157,'Tabulka 2D'!$B$8:$G$43,'Tabulka 2D'!Q$1,0)="","",VLOOKUP($X157,'Tabulka 2D'!$B$8:$G$43,'Tabulka 2D'!Q$1,0))</f>
        <v>#N/A</v>
      </c>
      <c r="X157" s="562" t="str">
        <f t="shared" si="1"/>
        <v>A.N.@@._Z.S1314._Z._Z.B.ORWB_E._Z.T.S.V._T._T.XDC.N.EDP2</v>
      </c>
      <c r="Y157" s="562"/>
      <c r="Z157" s="562"/>
      <c r="AA157" s="564" t="str">
        <f>IFERROR(+IF(X157=VLOOKUP(X157,'Tabulka 2D'!$B$8:$B$43,1,0),"OK","check!!!!"),"check!!!!")</f>
        <v>check!!!!</v>
      </c>
      <c r="AB157" s="562" t="str">
        <f>IF('Tabulka 2D'!B33=X157,"ok","check!!!!")</f>
        <v>check!!!!</v>
      </c>
      <c r="AC157" s="565"/>
      <c r="AD157" s="566"/>
      <c r="AE157" s="566"/>
      <c r="AF157" s="566"/>
      <c r="AG157" s="566"/>
      <c r="AH157" s="566"/>
      <c r="AI157" s="566"/>
      <c r="AJ157" s="566"/>
      <c r="AK157" s="566"/>
      <c r="AL157" s="566"/>
      <c r="AM157" s="566"/>
      <c r="AN157" s="566"/>
      <c r="AO157" s="566"/>
    </row>
    <row r="158" spans="1:41">
      <c r="A158" s="553" t="s">
        <v>422</v>
      </c>
      <c r="B158" s="553" t="s">
        <v>423</v>
      </c>
      <c r="C158" s="553" t="s">
        <v>424</v>
      </c>
      <c r="D158" s="553" t="s">
        <v>425</v>
      </c>
      <c r="E158" s="553" t="s">
        <v>474</v>
      </c>
      <c r="F158" s="553" t="s">
        <v>425</v>
      </c>
      <c r="G158" s="553" t="s">
        <v>425</v>
      </c>
      <c r="H158" s="553" t="s">
        <v>427</v>
      </c>
      <c r="I158" s="553" t="s">
        <v>428</v>
      </c>
      <c r="J158" s="553" t="s">
        <v>425</v>
      </c>
      <c r="K158" s="553" t="s">
        <v>425</v>
      </c>
      <c r="L158" s="553" t="s">
        <v>429</v>
      </c>
      <c r="M158" s="553" t="s">
        <v>430</v>
      </c>
      <c r="N158" s="553" t="s">
        <v>431</v>
      </c>
      <c r="O158" s="553" t="s">
        <v>431</v>
      </c>
      <c r="P158" s="553" t="s">
        <v>432</v>
      </c>
      <c r="Q158" s="553" t="s">
        <v>423</v>
      </c>
      <c r="R158" s="553" t="s">
        <v>453</v>
      </c>
      <c r="S158" s="569" t="e">
        <f>IF(VLOOKUP($X158,'Tabulka 2D'!$B$8:$G$43,'Tabulka 2D'!M$1,0)="","",VLOOKUP($X158,'Tabulka 2D'!$B$8:$G$43,'Tabulka 2D'!M$1,0))</f>
        <v>#N/A</v>
      </c>
      <c r="T158" s="569" t="e">
        <f>IF(VLOOKUP($X158,'Tabulka 2D'!$B$8:$G$43,'Tabulka 2D'!N$1,0)="","",VLOOKUP($X158,'Tabulka 2D'!$B$8:$G$43,'Tabulka 2D'!N$1,0))</f>
        <v>#N/A</v>
      </c>
      <c r="U158" s="569" t="e">
        <f>IF(VLOOKUP($X158,'Tabulka 2D'!$B$8:$G$43,'Tabulka 2D'!O$1,0)="","",VLOOKUP($X158,'Tabulka 2D'!$B$8:$G$43,'Tabulka 2D'!O$1,0))</f>
        <v>#N/A</v>
      </c>
      <c r="V158" s="569" t="e">
        <f>IF(VLOOKUP($X158,'Tabulka 2D'!$B$8:$G$43,'Tabulka 2D'!P$1,0)="","",VLOOKUP($X158,'Tabulka 2D'!$B$8:$G$43,'Tabulka 2D'!P$1,0))</f>
        <v>#N/A</v>
      </c>
      <c r="W158" s="569" t="e">
        <f>IF(VLOOKUP($X158,'Tabulka 2D'!$B$8:$G$43,'Tabulka 2D'!Q$1,0)="","",VLOOKUP($X158,'Tabulka 2D'!$B$8:$G$43,'Tabulka 2D'!Q$1,0))</f>
        <v>#N/A</v>
      </c>
      <c r="X158" s="562" t="str">
        <f t="shared" si="1"/>
        <v>A.N.@@._Z.S13142._Z._Z.B.B9._Z._Z.S.V._T._T.XDC.N.EDP2</v>
      </c>
      <c r="Y158" s="562"/>
      <c r="Z158" s="562"/>
      <c r="AA158" s="564" t="str">
        <f>IFERROR(+IF(X158=VLOOKUP(X158,'Tabulka 2D'!$B$8:$B$43,1,0),"OK","check!!!!"),"check!!!!")</f>
        <v>check!!!!</v>
      </c>
      <c r="AB158" s="562" t="str">
        <f>IF('Tabulka 2D'!B34=X158,"ok","check!!!!")</f>
        <v>check!!!!</v>
      </c>
      <c r="AC158" s="565"/>
      <c r="AD158" s="566"/>
      <c r="AE158" s="566"/>
      <c r="AF158" s="566"/>
      <c r="AG158" s="566"/>
      <c r="AH158" s="566"/>
      <c r="AI158" s="566"/>
      <c r="AJ158" s="566"/>
      <c r="AK158" s="566"/>
      <c r="AL158" s="566"/>
      <c r="AM158" s="566"/>
      <c r="AN158" s="566"/>
      <c r="AO158" s="566"/>
    </row>
    <row r="159" spans="1:41">
      <c r="A159" s="553" t="s">
        <v>422</v>
      </c>
      <c r="B159" s="553" t="s">
        <v>423</v>
      </c>
      <c r="C159" s="553" t="s">
        <v>424</v>
      </c>
      <c r="D159" s="553" t="s">
        <v>425</v>
      </c>
      <c r="E159" s="553" t="s">
        <v>474</v>
      </c>
      <c r="F159" s="553" t="s">
        <v>425</v>
      </c>
      <c r="G159" s="553" t="s">
        <v>425</v>
      </c>
      <c r="H159" s="553" t="s">
        <v>427</v>
      </c>
      <c r="I159" s="553" t="s">
        <v>428</v>
      </c>
      <c r="J159" s="553" t="s">
        <v>425</v>
      </c>
      <c r="K159" s="553" t="s">
        <v>425</v>
      </c>
      <c r="L159" s="553" t="s">
        <v>429</v>
      </c>
      <c r="M159" s="553" t="s">
        <v>430</v>
      </c>
      <c r="N159" s="553" t="s">
        <v>431</v>
      </c>
      <c r="O159" s="553" t="s">
        <v>460</v>
      </c>
      <c r="P159" s="553" t="s">
        <v>432</v>
      </c>
      <c r="Q159" s="553" t="s">
        <v>423</v>
      </c>
      <c r="R159" s="553" t="s">
        <v>453</v>
      </c>
      <c r="S159" s="569" t="e">
        <f>IF(VLOOKUP($X159,'Tabulka 2D'!$B$8:$G$43,'Tabulka 2D'!M$1,0)="","",VLOOKUP($X159,'Tabulka 2D'!$B$8:$G$43,'Tabulka 2D'!M$1,0))</f>
        <v>#N/A</v>
      </c>
      <c r="T159" s="569" t="e">
        <f>IF(VLOOKUP($X159,'Tabulka 2D'!$B$8:$G$43,'Tabulka 2D'!N$1,0)="","",VLOOKUP($X159,'Tabulka 2D'!$B$8:$G$43,'Tabulka 2D'!N$1,0))</f>
        <v>#N/A</v>
      </c>
      <c r="U159" s="569" t="e">
        <f>IF(VLOOKUP($X159,'Tabulka 2D'!$B$8:$G$43,'Tabulka 2D'!O$1,0)="","",VLOOKUP($X159,'Tabulka 2D'!$B$8:$G$43,'Tabulka 2D'!O$1,0))</f>
        <v>#N/A</v>
      </c>
      <c r="V159" s="569" t="e">
        <f>IF(VLOOKUP($X159,'Tabulka 2D'!$B$8:$G$43,'Tabulka 2D'!P$1,0)="","",VLOOKUP($X159,'Tabulka 2D'!$B$8:$G$43,'Tabulka 2D'!P$1,0))</f>
        <v>#N/A</v>
      </c>
      <c r="W159" s="569" t="e">
        <f>IF(VLOOKUP($X159,'Tabulka 2D'!$B$8:$G$43,'Tabulka 2D'!Q$1,0)="","",VLOOKUP($X159,'Tabulka 2D'!$B$8:$G$43,'Tabulka 2D'!Q$1,0))</f>
        <v>#N/A</v>
      </c>
      <c r="X159" s="562" t="str">
        <f t="shared" si="1"/>
        <v>A.N.@@._Z.S13142._Z._Z.B.B9._Z._Z.S.V._T.C01.XDC.N.EDP2</v>
      </c>
      <c r="Y159" s="562"/>
      <c r="Z159" s="562"/>
      <c r="AA159" s="564" t="str">
        <f>IFERROR(+IF(X159=VLOOKUP(X159,'Tabulka 2D'!$B$8:$B$43,1,0),"OK","check!!!!"),"check!!!!")</f>
        <v>check!!!!</v>
      </c>
      <c r="AB159" s="562" t="str">
        <f>IF('Tabulka 2D'!B35=X159,"ok","check!!!!")</f>
        <v>check!!!!</v>
      </c>
      <c r="AC159" s="565"/>
      <c r="AD159" s="566"/>
      <c r="AE159" s="566"/>
      <c r="AF159" s="566"/>
      <c r="AG159" s="566"/>
      <c r="AH159" s="566"/>
      <c r="AI159" s="566"/>
      <c r="AJ159" s="566"/>
      <c r="AK159" s="566"/>
      <c r="AL159" s="566"/>
      <c r="AM159" s="566"/>
      <c r="AN159" s="566"/>
      <c r="AO159" s="566"/>
    </row>
    <row r="160" spans="1:41">
      <c r="A160" s="553" t="s">
        <v>422</v>
      </c>
      <c r="B160" s="553" t="s">
        <v>423</v>
      </c>
      <c r="C160" s="553" t="s">
        <v>424</v>
      </c>
      <c r="D160" s="553" t="s">
        <v>425</v>
      </c>
      <c r="E160" s="553" t="s">
        <v>474</v>
      </c>
      <c r="F160" s="553" t="s">
        <v>425</v>
      </c>
      <c r="G160" s="553" t="s">
        <v>425</v>
      </c>
      <c r="H160" s="553" t="s">
        <v>427</v>
      </c>
      <c r="I160" s="553" t="s">
        <v>428</v>
      </c>
      <c r="J160" s="553" t="s">
        <v>425</v>
      </c>
      <c r="K160" s="553" t="s">
        <v>425</v>
      </c>
      <c r="L160" s="553" t="s">
        <v>429</v>
      </c>
      <c r="M160" s="553" t="s">
        <v>430</v>
      </c>
      <c r="N160" s="553" t="s">
        <v>431</v>
      </c>
      <c r="O160" s="553" t="s">
        <v>461</v>
      </c>
      <c r="P160" s="553" t="s">
        <v>432</v>
      </c>
      <c r="Q160" s="553" t="s">
        <v>423</v>
      </c>
      <c r="R160" s="553" t="s">
        <v>453</v>
      </c>
      <c r="S160" s="569" t="e">
        <f>IF(VLOOKUP($X160,'Tabulka 2D'!$B$8:$G$43,'Tabulka 2D'!M$1,0)="","",VLOOKUP($X160,'Tabulka 2D'!$B$8:$G$43,'Tabulka 2D'!M$1,0))</f>
        <v>#N/A</v>
      </c>
      <c r="T160" s="569" t="e">
        <f>IF(VLOOKUP($X160,'Tabulka 2D'!$B$8:$G$43,'Tabulka 2D'!N$1,0)="","",VLOOKUP($X160,'Tabulka 2D'!$B$8:$G$43,'Tabulka 2D'!N$1,0))</f>
        <v>#N/A</v>
      </c>
      <c r="U160" s="569" t="e">
        <f>IF(VLOOKUP($X160,'Tabulka 2D'!$B$8:$G$43,'Tabulka 2D'!O$1,0)="","",VLOOKUP($X160,'Tabulka 2D'!$B$8:$G$43,'Tabulka 2D'!O$1,0))</f>
        <v>#N/A</v>
      </c>
      <c r="V160" s="569" t="e">
        <f>IF(VLOOKUP($X160,'Tabulka 2D'!$B$8:$G$43,'Tabulka 2D'!P$1,0)="","",VLOOKUP($X160,'Tabulka 2D'!$B$8:$G$43,'Tabulka 2D'!P$1,0))</f>
        <v>#N/A</v>
      </c>
      <c r="W160" s="569" t="e">
        <f>IF(VLOOKUP($X160,'Tabulka 2D'!$B$8:$G$43,'Tabulka 2D'!Q$1,0)="","",VLOOKUP($X160,'Tabulka 2D'!$B$8:$G$43,'Tabulka 2D'!Q$1,0))</f>
        <v>#N/A</v>
      </c>
      <c r="X160" s="562" t="str">
        <f t="shared" si="1"/>
        <v>A.N.@@._Z.S13142._Z._Z.B.B9._Z._Z.S.V._T.C02.XDC.N.EDP2</v>
      </c>
      <c r="Y160" s="562"/>
      <c r="Z160" s="562"/>
      <c r="AA160" s="564" t="str">
        <f>IFERROR(+IF(X160=VLOOKUP(X160,'Tabulka 2D'!$B$8:$B$43,1,0),"OK","check!!!!"),"check!!!!")</f>
        <v>check!!!!</v>
      </c>
      <c r="AB160" s="562" t="str">
        <f>IF('Tabulka 2D'!B36=X160,"ok","check!!!!")</f>
        <v>check!!!!</v>
      </c>
      <c r="AC160" s="565"/>
      <c r="AD160" s="566"/>
      <c r="AE160" s="566"/>
      <c r="AF160" s="566"/>
      <c r="AG160" s="566"/>
      <c r="AH160" s="566"/>
      <c r="AI160" s="566"/>
      <c r="AJ160" s="566"/>
      <c r="AK160" s="566"/>
      <c r="AL160" s="566"/>
      <c r="AM160" s="566"/>
      <c r="AN160" s="566"/>
      <c r="AO160" s="566"/>
    </row>
    <row r="161" spans="1:41">
      <c r="A161" s="553" t="s">
        <v>422</v>
      </c>
      <c r="B161" s="553" t="s">
        <v>423</v>
      </c>
      <c r="C161" s="553" t="s">
        <v>424</v>
      </c>
      <c r="D161" s="553" t="s">
        <v>425</v>
      </c>
      <c r="E161" s="553" t="s">
        <v>437</v>
      </c>
      <c r="F161" s="553" t="s">
        <v>425</v>
      </c>
      <c r="G161" s="553" t="s">
        <v>425</v>
      </c>
      <c r="H161" s="553" t="s">
        <v>467</v>
      </c>
      <c r="I161" s="553" t="s">
        <v>468</v>
      </c>
      <c r="J161" s="553" t="s">
        <v>425</v>
      </c>
      <c r="K161" s="553" t="s">
        <v>442</v>
      </c>
      <c r="L161" s="553" t="s">
        <v>429</v>
      </c>
      <c r="M161" s="553" t="s">
        <v>430</v>
      </c>
      <c r="N161" s="553" t="s">
        <v>431</v>
      </c>
      <c r="O161" s="553" t="s">
        <v>431</v>
      </c>
      <c r="P161" s="553" t="s">
        <v>432</v>
      </c>
      <c r="Q161" s="553" t="s">
        <v>423</v>
      </c>
      <c r="R161" s="553" t="s">
        <v>453</v>
      </c>
      <c r="S161" s="569" t="e">
        <f>IF(VLOOKUP($X161,'Tabulka 2D'!$B$8:$G$43,'Tabulka 2D'!M$1,0)="","",VLOOKUP($X161,'Tabulka 2D'!$B$8:$G$43,'Tabulka 2D'!M$1,0))</f>
        <v>#N/A</v>
      </c>
      <c r="T161" s="569" t="e">
        <f>IF(VLOOKUP($X161,'Tabulka 2D'!$B$8:$G$43,'Tabulka 2D'!N$1,0)="","",VLOOKUP($X161,'Tabulka 2D'!$B$8:$G$43,'Tabulka 2D'!N$1,0))</f>
        <v>#N/A</v>
      </c>
      <c r="U161" s="569" t="e">
        <f>IF(VLOOKUP($X161,'Tabulka 2D'!$B$8:$G$43,'Tabulka 2D'!O$1,0)="","",VLOOKUP($X161,'Tabulka 2D'!$B$8:$G$43,'Tabulka 2D'!O$1,0))</f>
        <v>#N/A</v>
      </c>
      <c r="V161" s="569" t="e">
        <f>IF(VLOOKUP($X161,'Tabulka 2D'!$B$8:$G$43,'Tabulka 2D'!P$1,0)="","",VLOOKUP($X161,'Tabulka 2D'!$B$8:$G$43,'Tabulka 2D'!P$1,0))</f>
        <v>#N/A</v>
      </c>
      <c r="W161" s="569" t="e">
        <f>IF(VLOOKUP($X161,'Tabulka 2D'!$B$8:$G$43,'Tabulka 2D'!Q$1,0)="","",VLOOKUP($X161,'Tabulka 2D'!$B$8:$G$43,'Tabulka 2D'!Q$1,0))</f>
        <v>#N/A</v>
      </c>
      <c r="X161" s="562" t="str">
        <f t="shared" si="1"/>
        <v>A.N.@@._Z.S1314._Z._Z._X.OROA._Z.T.S.V._T._T.XDC.N.EDP2</v>
      </c>
      <c r="Y161" s="562"/>
      <c r="Z161" s="562"/>
      <c r="AA161" s="564" t="str">
        <f>IFERROR(+IF(X161=VLOOKUP(X161,'Tabulka 2D'!$B$8:$B$43,1,0),"OK","check!!!!"),"check!!!!")</f>
        <v>check!!!!</v>
      </c>
      <c r="AB161" s="562" t="str">
        <f>IF('Tabulka 2D'!B38=X161,"ok","check!!!!")</f>
        <v>check!!!!</v>
      </c>
      <c r="AC161" s="565"/>
      <c r="AD161" s="566"/>
      <c r="AE161" s="566"/>
      <c r="AF161" s="566"/>
      <c r="AG161" s="566"/>
      <c r="AH161" s="566"/>
      <c r="AI161" s="566"/>
      <c r="AJ161" s="566"/>
      <c r="AK161" s="566"/>
      <c r="AL161" s="566"/>
      <c r="AM161" s="566"/>
      <c r="AN161" s="566"/>
      <c r="AO161" s="566"/>
    </row>
    <row r="162" spans="1:41">
      <c r="A162" s="553" t="s">
        <v>422</v>
      </c>
      <c r="B162" s="553" t="s">
        <v>423</v>
      </c>
      <c r="C162" s="553" t="s">
        <v>424</v>
      </c>
      <c r="D162" s="553" t="s">
        <v>425</v>
      </c>
      <c r="E162" s="553" t="s">
        <v>437</v>
      </c>
      <c r="F162" s="553" t="s">
        <v>425</v>
      </c>
      <c r="G162" s="553" t="s">
        <v>425</v>
      </c>
      <c r="H162" s="553" t="s">
        <v>467</v>
      </c>
      <c r="I162" s="553" t="s">
        <v>468</v>
      </c>
      <c r="J162" s="553" t="s">
        <v>425</v>
      </c>
      <c r="K162" s="553" t="s">
        <v>442</v>
      </c>
      <c r="L162" s="553" t="s">
        <v>429</v>
      </c>
      <c r="M162" s="553" t="s">
        <v>430</v>
      </c>
      <c r="N162" s="553" t="s">
        <v>431</v>
      </c>
      <c r="O162" s="553" t="s">
        <v>460</v>
      </c>
      <c r="P162" s="553" t="s">
        <v>432</v>
      </c>
      <c r="Q162" s="553" t="s">
        <v>423</v>
      </c>
      <c r="R162" s="553" t="s">
        <v>453</v>
      </c>
      <c r="S162" s="569" t="e">
        <f>IF(VLOOKUP($X162,'Tabulka 2D'!$B$8:$G$43,'Tabulka 2D'!M$1,0)="","",VLOOKUP($X162,'Tabulka 2D'!$B$8:$G$43,'Tabulka 2D'!M$1,0))</f>
        <v>#N/A</v>
      </c>
      <c r="T162" s="569" t="e">
        <f>IF(VLOOKUP($X162,'Tabulka 2D'!$B$8:$G$43,'Tabulka 2D'!N$1,0)="","",VLOOKUP($X162,'Tabulka 2D'!$B$8:$G$43,'Tabulka 2D'!N$1,0))</f>
        <v>#N/A</v>
      </c>
      <c r="U162" s="569" t="e">
        <f>IF(VLOOKUP($X162,'Tabulka 2D'!$B$8:$G$43,'Tabulka 2D'!O$1,0)="","",VLOOKUP($X162,'Tabulka 2D'!$B$8:$G$43,'Tabulka 2D'!O$1,0))</f>
        <v>#N/A</v>
      </c>
      <c r="V162" s="569" t="e">
        <f>IF(VLOOKUP($X162,'Tabulka 2D'!$B$8:$G$43,'Tabulka 2D'!P$1,0)="","",VLOOKUP($X162,'Tabulka 2D'!$B$8:$G$43,'Tabulka 2D'!P$1,0))</f>
        <v>#N/A</v>
      </c>
      <c r="W162" s="569" t="e">
        <f>IF(VLOOKUP($X162,'Tabulka 2D'!$B$8:$G$43,'Tabulka 2D'!Q$1,0)="","",VLOOKUP($X162,'Tabulka 2D'!$B$8:$G$43,'Tabulka 2D'!Q$1,0))</f>
        <v>#N/A</v>
      </c>
      <c r="X162" s="562" t="str">
        <f t="shared" si="1"/>
        <v>A.N.@@._Z.S1314._Z._Z._X.OROA._Z.T.S.V._T.C01.XDC.N.EDP2</v>
      </c>
      <c r="Y162" s="562"/>
      <c r="Z162" s="562"/>
      <c r="AA162" s="564" t="str">
        <f>IFERROR(+IF(X162=VLOOKUP(X162,'Tabulka 2D'!$B$8:$B$43,1,0),"OK","check!!!!"),"check!!!!")</f>
        <v>check!!!!</v>
      </c>
      <c r="AB162" s="562" t="str">
        <f>IF('Tabulka 2D'!B39=X162,"ok","check!!!!")</f>
        <v>check!!!!</v>
      </c>
      <c r="AC162" s="565"/>
      <c r="AD162" s="566"/>
      <c r="AE162" s="566"/>
      <c r="AF162" s="566"/>
      <c r="AG162" s="566"/>
      <c r="AH162" s="566"/>
      <c r="AI162" s="566"/>
      <c r="AJ162" s="566"/>
      <c r="AK162" s="566"/>
      <c r="AL162" s="566"/>
      <c r="AM162" s="566"/>
      <c r="AN162" s="566"/>
      <c r="AO162" s="566"/>
    </row>
    <row r="163" spans="1:41">
      <c r="A163" s="553" t="s">
        <v>422</v>
      </c>
      <c r="B163" s="553" t="s">
        <v>423</v>
      </c>
      <c r="C163" s="553" t="s">
        <v>424</v>
      </c>
      <c r="D163" s="553" t="s">
        <v>425</v>
      </c>
      <c r="E163" s="553" t="s">
        <v>437</v>
      </c>
      <c r="F163" s="553" t="s">
        <v>425</v>
      </c>
      <c r="G163" s="553" t="s">
        <v>425</v>
      </c>
      <c r="H163" s="553" t="s">
        <v>467</v>
      </c>
      <c r="I163" s="553" t="s">
        <v>468</v>
      </c>
      <c r="J163" s="553" t="s">
        <v>425</v>
      </c>
      <c r="K163" s="553" t="s">
        <v>442</v>
      </c>
      <c r="L163" s="553" t="s">
        <v>429</v>
      </c>
      <c r="M163" s="553" t="s">
        <v>430</v>
      </c>
      <c r="N163" s="553" t="s">
        <v>431</v>
      </c>
      <c r="O163" s="553" t="s">
        <v>461</v>
      </c>
      <c r="P163" s="553" t="s">
        <v>432</v>
      </c>
      <c r="Q163" s="553" t="s">
        <v>423</v>
      </c>
      <c r="R163" s="553" t="s">
        <v>453</v>
      </c>
      <c r="S163" s="569" t="e">
        <f>IF(VLOOKUP($X163,'Tabulka 2D'!$B$8:$G$43,'Tabulka 2D'!M$1,0)="","",VLOOKUP($X163,'Tabulka 2D'!$B$8:$G$43,'Tabulka 2D'!M$1,0))</f>
        <v>#N/A</v>
      </c>
      <c r="T163" s="569" t="e">
        <f>IF(VLOOKUP($X163,'Tabulka 2D'!$B$8:$G$43,'Tabulka 2D'!N$1,0)="","",VLOOKUP($X163,'Tabulka 2D'!$B$8:$G$43,'Tabulka 2D'!N$1,0))</f>
        <v>#N/A</v>
      </c>
      <c r="U163" s="569" t="e">
        <f>IF(VLOOKUP($X163,'Tabulka 2D'!$B$8:$G$43,'Tabulka 2D'!O$1,0)="","",VLOOKUP($X163,'Tabulka 2D'!$B$8:$G$43,'Tabulka 2D'!O$1,0))</f>
        <v>#N/A</v>
      </c>
      <c r="V163" s="569" t="e">
        <f>IF(VLOOKUP($X163,'Tabulka 2D'!$B$8:$G$43,'Tabulka 2D'!P$1,0)="","",VLOOKUP($X163,'Tabulka 2D'!$B$8:$G$43,'Tabulka 2D'!P$1,0))</f>
        <v>#N/A</v>
      </c>
      <c r="W163" s="569" t="e">
        <f>IF(VLOOKUP($X163,'Tabulka 2D'!$B$8:$G$43,'Tabulka 2D'!Q$1,0)="","",VLOOKUP($X163,'Tabulka 2D'!$B$8:$G$43,'Tabulka 2D'!Q$1,0))</f>
        <v>#N/A</v>
      </c>
      <c r="X163" s="562" t="str">
        <f t="shared" si="1"/>
        <v>A.N.@@._Z.S1314._Z._Z._X.OROA._Z.T.S.V._T.C02.XDC.N.EDP2</v>
      </c>
      <c r="Y163" s="562"/>
      <c r="Z163" s="562"/>
      <c r="AA163" s="564" t="str">
        <f>IFERROR(+IF(X163=VLOOKUP(X163,'Tabulka 2D'!$B$8:$B$43,1,0),"OK","check!!!!"),"check!!!!")</f>
        <v>check!!!!</v>
      </c>
      <c r="AB163" s="562" t="str">
        <f>IF('Tabulka 2D'!B40=X163,"ok","check!!!!")</f>
        <v>check!!!!</v>
      </c>
      <c r="AC163" s="565"/>
      <c r="AD163" s="566"/>
      <c r="AE163" s="566"/>
      <c r="AF163" s="566"/>
      <c r="AG163" s="566"/>
      <c r="AH163" s="566"/>
      <c r="AI163" s="566"/>
      <c r="AJ163" s="566"/>
      <c r="AK163" s="566"/>
      <c r="AL163" s="566"/>
      <c r="AM163" s="566"/>
      <c r="AN163" s="566"/>
      <c r="AO163" s="566"/>
    </row>
    <row r="164" spans="1:41">
      <c r="A164" s="553" t="s">
        <v>422</v>
      </c>
      <c r="B164" s="553" t="s">
        <v>423</v>
      </c>
      <c r="C164" s="553" t="s">
        <v>424</v>
      </c>
      <c r="D164" s="553" t="s">
        <v>425</v>
      </c>
      <c r="E164" s="553" t="s">
        <v>437</v>
      </c>
      <c r="F164" s="553" t="s">
        <v>425</v>
      </c>
      <c r="G164" s="553" t="s">
        <v>425</v>
      </c>
      <c r="H164" s="553" t="s">
        <v>467</v>
      </c>
      <c r="I164" s="553" t="s">
        <v>468</v>
      </c>
      <c r="J164" s="553" t="s">
        <v>425</v>
      </c>
      <c r="K164" s="553" t="s">
        <v>442</v>
      </c>
      <c r="L164" s="553" t="s">
        <v>429</v>
      </c>
      <c r="M164" s="553" t="s">
        <v>430</v>
      </c>
      <c r="N164" s="553" t="s">
        <v>431</v>
      </c>
      <c r="O164" s="553" t="s">
        <v>469</v>
      </c>
      <c r="P164" s="553" t="s">
        <v>432</v>
      </c>
      <c r="Q164" s="553" t="s">
        <v>423</v>
      </c>
      <c r="R164" s="553" t="s">
        <v>453</v>
      </c>
      <c r="S164" s="569" t="e">
        <f>IF(VLOOKUP($X164,'Tabulka 2D'!$B$8:$G$43,'Tabulka 2D'!M$1,0)="","",VLOOKUP($X164,'Tabulka 2D'!$B$8:$G$43,'Tabulka 2D'!M$1,0))</f>
        <v>#N/A</v>
      </c>
      <c r="T164" s="569" t="e">
        <f>IF(VLOOKUP($X164,'Tabulka 2D'!$B$8:$G$43,'Tabulka 2D'!N$1,0)="","",VLOOKUP($X164,'Tabulka 2D'!$B$8:$G$43,'Tabulka 2D'!N$1,0))</f>
        <v>#N/A</v>
      </c>
      <c r="U164" s="569" t="e">
        <f>IF(VLOOKUP($X164,'Tabulka 2D'!$B$8:$G$43,'Tabulka 2D'!O$1,0)="","",VLOOKUP($X164,'Tabulka 2D'!$B$8:$G$43,'Tabulka 2D'!O$1,0))</f>
        <v>#N/A</v>
      </c>
      <c r="V164" s="569" t="e">
        <f>IF(VLOOKUP($X164,'Tabulka 2D'!$B$8:$G$43,'Tabulka 2D'!P$1,0)="","",VLOOKUP($X164,'Tabulka 2D'!$B$8:$G$43,'Tabulka 2D'!P$1,0))</f>
        <v>#N/A</v>
      </c>
      <c r="W164" s="569" t="e">
        <f>IF(VLOOKUP($X164,'Tabulka 2D'!$B$8:$G$43,'Tabulka 2D'!Q$1,0)="","",VLOOKUP($X164,'Tabulka 2D'!$B$8:$G$43,'Tabulka 2D'!Q$1,0))</f>
        <v>#N/A</v>
      </c>
      <c r="X164" s="562" t="str">
        <f t="shared" si="1"/>
        <v>A.N.@@._Z.S1314._Z._Z._X.OROA._Z.T.S.V._T.C03.XDC.N.EDP2</v>
      </c>
      <c r="Y164" s="562"/>
      <c r="Z164" s="562"/>
      <c r="AA164" s="564" t="str">
        <f>IFERROR(+IF(X164=VLOOKUP(X164,'Tabulka 2D'!$B$8:$B$43,1,0),"OK","check!!!!"),"check!!!!")</f>
        <v>check!!!!</v>
      </c>
      <c r="AB164" s="562" t="str">
        <f>IF('Tabulka 2D'!B41=X164,"ok","check!!!!")</f>
        <v>check!!!!</v>
      </c>
      <c r="AC164" s="565"/>
      <c r="AD164" s="566"/>
      <c r="AE164" s="566"/>
      <c r="AF164" s="566"/>
      <c r="AG164" s="566"/>
      <c r="AH164" s="566"/>
      <c r="AI164" s="566"/>
      <c r="AJ164" s="566"/>
      <c r="AK164" s="566"/>
      <c r="AL164" s="566"/>
      <c r="AM164" s="566"/>
      <c r="AN164" s="566"/>
      <c r="AO164" s="566"/>
    </row>
    <row r="165" spans="1:41">
      <c r="A165" s="553" t="s">
        <v>422</v>
      </c>
      <c r="B165" s="553" t="s">
        <v>423</v>
      </c>
      <c r="C165" s="553" t="s">
        <v>424</v>
      </c>
      <c r="D165" s="553" t="s">
        <v>425</v>
      </c>
      <c r="E165" s="553" t="s">
        <v>437</v>
      </c>
      <c r="F165" s="553" t="s">
        <v>425</v>
      </c>
      <c r="G165" s="553" t="s">
        <v>425</v>
      </c>
      <c r="H165" s="553" t="s">
        <v>427</v>
      </c>
      <c r="I165" s="553" t="s">
        <v>428</v>
      </c>
      <c r="J165" s="553" t="s">
        <v>425</v>
      </c>
      <c r="K165" s="553" t="s">
        <v>425</v>
      </c>
      <c r="L165" s="553" t="s">
        <v>429</v>
      </c>
      <c r="M165" s="553" t="s">
        <v>430</v>
      </c>
      <c r="N165" s="553" t="s">
        <v>431</v>
      </c>
      <c r="O165" s="553" t="s">
        <v>431</v>
      </c>
      <c r="P165" s="553" t="s">
        <v>432</v>
      </c>
      <c r="Q165" s="553" t="s">
        <v>423</v>
      </c>
      <c r="R165" s="553" t="s">
        <v>453</v>
      </c>
      <c r="S165" s="569" t="e">
        <f>IF(VLOOKUP($X165,'Tabulka 2D'!$B$8:$G$43,'Tabulka 2D'!M$1,0)="","",VLOOKUP($X165,'Tabulka 2D'!$B$8:$G$43,'Tabulka 2D'!M$1,0))</f>
        <v>#N/A</v>
      </c>
      <c r="T165" s="569" t="e">
        <f>IF(VLOOKUP($X165,'Tabulka 2D'!$B$8:$G$43,'Tabulka 2D'!N$1,0)="","",VLOOKUP($X165,'Tabulka 2D'!$B$8:$G$43,'Tabulka 2D'!N$1,0))</f>
        <v>#N/A</v>
      </c>
      <c r="U165" s="569" t="e">
        <f>IF(VLOOKUP($X165,'Tabulka 2D'!$B$8:$G$43,'Tabulka 2D'!O$1,0)="","",VLOOKUP($X165,'Tabulka 2D'!$B$8:$G$43,'Tabulka 2D'!O$1,0))</f>
        <v>#N/A</v>
      </c>
      <c r="V165" s="569" t="e">
        <f>IF(VLOOKUP($X165,'Tabulka 2D'!$B$8:$G$43,'Tabulka 2D'!P$1,0)="","",VLOOKUP($X165,'Tabulka 2D'!$B$8:$G$43,'Tabulka 2D'!P$1,0))</f>
        <v>#N/A</v>
      </c>
      <c r="W165" s="569" t="e">
        <f>IF(VLOOKUP($X165,'Tabulka 2D'!$B$8:$G$43,'Tabulka 2D'!Q$1,0)="","",VLOOKUP($X165,'Tabulka 2D'!$B$8:$G$43,'Tabulka 2D'!Q$1,0))</f>
        <v>#N/A</v>
      </c>
      <c r="X165" s="562" t="str">
        <f t="shared" si="1"/>
        <v>A.N.@@._Z.S1314._Z._Z.B.B9._Z._Z.S.V._T._T.XDC.N.EDP2</v>
      </c>
      <c r="Y165" s="562"/>
      <c r="Z165" s="562"/>
      <c r="AA165" s="564" t="str">
        <f>IFERROR(+IF(X165=VLOOKUP(X165,'Tabulka 2D'!$B$8:$B$43,1,0),"OK","check!!!!"),"check!!!!")</f>
        <v>check!!!!</v>
      </c>
      <c r="AB165" s="562" t="str">
        <f>IF('Tabulka 2D'!B43=X165,"ok","check!!!!")</f>
        <v>check!!!!</v>
      </c>
      <c r="AC165" s="565"/>
      <c r="AD165" s="566"/>
      <c r="AE165" s="566"/>
      <c r="AF165" s="566"/>
      <c r="AG165" s="566"/>
      <c r="AH165" s="566"/>
      <c r="AI165" s="566"/>
      <c r="AJ165" s="566"/>
      <c r="AK165" s="566"/>
      <c r="AL165" s="566"/>
      <c r="AM165" s="566"/>
      <c r="AN165" s="566"/>
      <c r="AO165" s="566"/>
    </row>
    <row r="166" spans="1:41">
      <c r="A166" s="553" t="s">
        <v>422</v>
      </c>
      <c r="B166" s="553" t="s">
        <v>423</v>
      </c>
      <c r="C166" s="553" t="s">
        <v>424</v>
      </c>
      <c r="D166" s="553" t="s">
        <v>425</v>
      </c>
      <c r="E166" s="553" t="s">
        <v>426</v>
      </c>
      <c r="F166" s="553" t="s">
        <v>425</v>
      </c>
      <c r="G166" s="553" t="s">
        <v>425</v>
      </c>
      <c r="H166" s="553" t="s">
        <v>427</v>
      </c>
      <c r="I166" s="553" t="s">
        <v>428</v>
      </c>
      <c r="J166" s="553" t="s">
        <v>425</v>
      </c>
      <c r="K166" s="553" t="s">
        <v>425</v>
      </c>
      <c r="L166" s="553" t="s">
        <v>429</v>
      </c>
      <c r="M166" s="553" t="s">
        <v>430</v>
      </c>
      <c r="N166" s="553" t="s">
        <v>431</v>
      </c>
      <c r="O166" s="553" t="s">
        <v>431</v>
      </c>
      <c r="P166" s="553" t="s">
        <v>432</v>
      </c>
      <c r="Q166" s="553" t="s">
        <v>423</v>
      </c>
      <c r="R166" s="553" t="s">
        <v>475</v>
      </c>
      <c r="S166" s="570" t="e">
        <f>IF(VLOOKUP($X166,'Tabulka 3A'!$B$10:$G$48,'Tabulka 3A'!M$1,0)="","",VLOOKUP($X166,'Tabulka 3A'!$B$10:$G$48,'Tabulka 3A'!M$1,0))</f>
        <v>#N/A</v>
      </c>
      <c r="T166" s="570" t="e">
        <f>IF(VLOOKUP($X166,'Tabulka 3A'!$B$10:$G$48,'Tabulka 3A'!N$1,0)="","",VLOOKUP($X166,'Tabulka 3A'!$B$10:$G$48,'Tabulka 3A'!N$1,0))</f>
        <v>#N/A</v>
      </c>
      <c r="U166" s="570" t="e">
        <f>IF(VLOOKUP($X166,'Tabulka 3A'!$B$10:$G$48,'Tabulka 3A'!O$1,0)="","",VLOOKUP($X166,'Tabulka 3A'!$B$10:$G$48,'Tabulka 3A'!O$1,0))</f>
        <v>#N/A</v>
      </c>
      <c r="V166" s="570" t="e">
        <f>IF(VLOOKUP($X166,'Tabulka 3A'!$B$10:$G$48,'Tabulka 3A'!P$1,0)="","",VLOOKUP($X166,'Tabulka 3A'!$B$10:$G$48,'Tabulka 3A'!P$1,0))</f>
        <v>#N/A</v>
      </c>
      <c r="W166" s="553"/>
      <c r="X166" s="562" t="str">
        <f t="shared" si="1"/>
        <v>A.N.@@._Z.S13._Z._Z.B.B9._Z._Z.S.V._T._T.XDC.N.EDP3</v>
      </c>
      <c r="Y166" s="562"/>
      <c r="Z166" s="562"/>
      <c r="AA166" s="564" t="str">
        <f>IFERROR(+IF(X166=VLOOKUP(X166,'Tabulka 3A'!$B$10:$B$48,1,0),"OK","check!!!!"),"check!!!!")</f>
        <v>check!!!!</v>
      </c>
      <c r="AB166" s="562" t="str">
        <f>IF('Tabulka 3A'!B10=X166,"ok","check!!!!")</f>
        <v>check!!!!</v>
      </c>
      <c r="AC166" s="565"/>
      <c r="AD166" s="566"/>
      <c r="AE166" s="566"/>
      <c r="AF166" s="566"/>
      <c r="AG166" s="566"/>
      <c r="AH166" s="566"/>
      <c r="AI166" s="566"/>
      <c r="AJ166" s="566"/>
      <c r="AK166" s="566"/>
      <c r="AL166" s="566"/>
      <c r="AM166" s="566"/>
      <c r="AN166" s="566"/>
      <c r="AO166" s="566"/>
    </row>
    <row r="167" spans="1:41">
      <c r="A167" s="553" t="s">
        <v>422</v>
      </c>
      <c r="B167" s="553" t="s">
        <v>423</v>
      </c>
      <c r="C167" s="553" t="s">
        <v>424</v>
      </c>
      <c r="D167" s="553" t="s">
        <v>425</v>
      </c>
      <c r="E167" s="553" t="s">
        <v>426</v>
      </c>
      <c r="F167" s="553" t="s">
        <v>425</v>
      </c>
      <c r="G167" s="553" t="s">
        <v>438</v>
      </c>
      <c r="H167" s="553" t="s">
        <v>422</v>
      </c>
      <c r="I167" s="553" t="s">
        <v>443</v>
      </c>
      <c r="J167" s="553" t="s">
        <v>443</v>
      </c>
      <c r="K167" s="553" t="s">
        <v>442</v>
      </c>
      <c r="L167" s="553" t="s">
        <v>429</v>
      </c>
      <c r="M167" s="553" t="s">
        <v>430</v>
      </c>
      <c r="N167" s="553" t="s">
        <v>431</v>
      </c>
      <c r="O167" s="553" t="s">
        <v>431</v>
      </c>
      <c r="P167" s="553" t="s">
        <v>432</v>
      </c>
      <c r="Q167" s="553" t="s">
        <v>423</v>
      </c>
      <c r="R167" s="553" t="s">
        <v>475</v>
      </c>
      <c r="S167" s="570" t="e">
        <f>IF(VLOOKUP($X167,'Tabulka 3A'!$B$10:$G$48,'Tabulka 3A'!M$1,0)="","",VLOOKUP($X167,'Tabulka 3A'!$B$10:$G$48,'Tabulka 3A'!M$1,0))</f>
        <v>#N/A</v>
      </c>
      <c r="T167" s="570" t="e">
        <f>IF(VLOOKUP($X167,'Tabulka 3A'!$B$10:$G$48,'Tabulka 3A'!N$1,0)="","",VLOOKUP($X167,'Tabulka 3A'!$B$10:$G$48,'Tabulka 3A'!N$1,0))</f>
        <v>#N/A</v>
      </c>
      <c r="U167" s="570" t="e">
        <f>IF(VLOOKUP($X167,'Tabulka 3A'!$B$10:$G$48,'Tabulka 3A'!O$1,0)="","",VLOOKUP($X167,'Tabulka 3A'!$B$10:$G$48,'Tabulka 3A'!O$1,0))</f>
        <v>#N/A</v>
      </c>
      <c r="V167" s="570" t="e">
        <f>IF(VLOOKUP($X167,'Tabulka 3A'!$B$10:$G$48,'Tabulka 3A'!P$1,0)="","",VLOOKUP($X167,'Tabulka 3A'!$B$10:$G$48,'Tabulka 3A'!P$1,0))</f>
        <v>#N/A</v>
      </c>
      <c r="W167" s="553"/>
      <c r="X167" s="562" t="str">
        <f t="shared" si="1"/>
        <v>A.N.@@._Z.S13._Z.C.A.F.F.T.S.V._T._T.XDC.N.EDP3</v>
      </c>
      <c r="Y167" s="562"/>
      <c r="Z167" s="562"/>
      <c r="AA167" s="564" t="str">
        <f>IFERROR(+IF(X167=VLOOKUP(X167,'Tabulka 3A'!$B$10:$B$48,1,0),"OK","check!!!!"),"check!!!!")</f>
        <v>check!!!!</v>
      </c>
      <c r="AB167" s="562" t="str">
        <f>IF('Tabulka 3A'!B12=X167,"ok","check!!!!")</f>
        <v>check!!!!</v>
      </c>
      <c r="AC167" s="565"/>
      <c r="AD167" s="566"/>
      <c r="AE167" s="566"/>
      <c r="AF167" s="566"/>
      <c r="AG167" s="566"/>
      <c r="AH167" s="566"/>
      <c r="AI167" s="566"/>
      <c r="AJ167" s="566"/>
      <c r="AK167" s="566"/>
      <c r="AL167" s="566"/>
      <c r="AM167" s="566"/>
      <c r="AN167" s="566"/>
      <c r="AO167" s="566"/>
    </row>
    <row r="168" spans="1:41">
      <c r="A168" s="553" t="s">
        <v>422</v>
      </c>
      <c r="B168" s="553" t="s">
        <v>423</v>
      </c>
      <c r="C168" s="553" t="s">
        <v>424</v>
      </c>
      <c r="D168" s="553" t="s">
        <v>425</v>
      </c>
      <c r="E168" s="553" t="s">
        <v>426</v>
      </c>
      <c r="F168" s="553" t="s">
        <v>425</v>
      </c>
      <c r="G168" s="553" t="s">
        <v>438</v>
      </c>
      <c r="H168" s="553" t="s">
        <v>422</v>
      </c>
      <c r="I168" s="553" t="s">
        <v>443</v>
      </c>
      <c r="J168" s="553" t="s">
        <v>444</v>
      </c>
      <c r="K168" s="553" t="s">
        <v>442</v>
      </c>
      <c r="L168" s="553" t="s">
        <v>429</v>
      </c>
      <c r="M168" s="553" t="s">
        <v>430</v>
      </c>
      <c r="N168" s="553" t="s">
        <v>431</v>
      </c>
      <c r="O168" s="553" t="s">
        <v>431</v>
      </c>
      <c r="P168" s="553" t="s">
        <v>432</v>
      </c>
      <c r="Q168" s="553" t="s">
        <v>423</v>
      </c>
      <c r="R168" s="553" t="s">
        <v>475</v>
      </c>
      <c r="S168" s="570" t="e">
        <f>IF(VLOOKUP($X168,'Tabulka 3A'!$B$10:$G$48,'Tabulka 3A'!M$1,0)="","",VLOOKUP($X168,'Tabulka 3A'!$B$10:$G$48,'Tabulka 3A'!M$1,0))</f>
        <v>#N/A</v>
      </c>
      <c r="T168" s="570" t="e">
        <f>IF(VLOOKUP($X168,'Tabulka 3A'!$B$10:$G$48,'Tabulka 3A'!N$1,0)="","",VLOOKUP($X168,'Tabulka 3A'!$B$10:$G$48,'Tabulka 3A'!N$1,0))</f>
        <v>#N/A</v>
      </c>
      <c r="U168" s="570" t="e">
        <f>IF(VLOOKUP($X168,'Tabulka 3A'!$B$10:$G$48,'Tabulka 3A'!O$1,0)="","",VLOOKUP($X168,'Tabulka 3A'!$B$10:$G$48,'Tabulka 3A'!O$1,0))</f>
        <v>#N/A</v>
      </c>
      <c r="V168" s="570" t="e">
        <f>IF(VLOOKUP($X168,'Tabulka 3A'!$B$10:$G$48,'Tabulka 3A'!P$1,0)="","",VLOOKUP($X168,'Tabulka 3A'!$B$10:$G$48,'Tabulka 3A'!P$1,0))</f>
        <v>#N/A</v>
      </c>
      <c r="W168" s="553"/>
      <c r="X168" s="562" t="str">
        <f t="shared" si="1"/>
        <v>A.N.@@._Z.S13._Z.C.A.F.F2.T.S.V._T._T.XDC.N.EDP3</v>
      </c>
      <c r="Y168" s="562"/>
      <c r="Z168" s="562"/>
      <c r="AA168" s="564" t="str">
        <f>IFERROR(+IF(X168=VLOOKUP(X168,'Tabulka 3A'!$B$10:$B$48,1,0),"OK","check!!!!"),"check!!!!")</f>
        <v>check!!!!</v>
      </c>
      <c r="AB168" s="562" t="str">
        <f>IF('Tabulka 3A'!B13=X168,"ok","check!!!!")</f>
        <v>check!!!!</v>
      </c>
      <c r="AC168" s="565"/>
      <c r="AD168" s="566"/>
      <c r="AE168" s="566"/>
      <c r="AF168" s="566"/>
      <c r="AG168" s="566"/>
      <c r="AH168" s="566"/>
      <c r="AI168" s="566"/>
      <c r="AJ168" s="566"/>
      <c r="AK168" s="566"/>
      <c r="AL168" s="566"/>
      <c r="AM168" s="566"/>
      <c r="AN168" s="566"/>
      <c r="AO168" s="566"/>
    </row>
    <row r="169" spans="1:41">
      <c r="A169" s="553" t="s">
        <v>422</v>
      </c>
      <c r="B169" s="553" t="s">
        <v>423</v>
      </c>
      <c r="C169" s="553" t="s">
        <v>424</v>
      </c>
      <c r="D169" s="553" t="s">
        <v>425</v>
      </c>
      <c r="E169" s="553" t="s">
        <v>426</v>
      </c>
      <c r="F169" s="553" t="s">
        <v>425</v>
      </c>
      <c r="G169" s="553" t="s">
        <v>438</v>
      </c>
      <c r="H169" s="553" t="s">
        <v>422</v>
      </c>
      <c r="I169" s="553" t="s">
        <v>443</v>
      </c>
      <c r="J169" s="553" t="s">
        <v>445</v>
      </c>
      <c r="K169" s="553" t="s">
        <v>442</v>
      </c>
      <c r="L169" s="553" t="s">
        <v>429</v>
      </c>
      <c r="M169" s="553" t="s">
        <v>430</v>
      </c>
      <c r="N169" s="553" t="s">
        <v>431</v>
      </c>
      <c r="O169" s="553" t="s">
        <v>431</v>
      </c>
      <c r="P169" s="553" t="s">
        <v>432</v>
      </c>
      <c r="Q169" s="553" t="s">
        <v>423</v>
      </c>
      <c r="R169" s="553" t="s">
        <v>475</v>
      </c>
      <c r="S169" s="570" t="e">
        <f>IF(VLOOKUP($X169,'Tabulka 3A'!$B$10:$G$48,'Tabulka 3A'!M$1,0)="","",VLOOKUP($X169,'Tabulka 3A'!$B$10:$G$48,'Tabulka 3A'!M$1,0))</f>
        <v>#N/A</v>
      </c>
      <c r="T169" s="570" t="e">
        <f>IF(VLOOKUP($X169,'Tabulka 3A'!$B$10:$G$48,'Tabulka 3A'!N$1,0)="","",VLOOKUP($X169,'Tabulka 3A'!$B$10:$G$48,'Tabulka 3A'!N$1,0))</f>
        <v>#N/A</v>
      </c>
      <c r="U169" s="570" t="e">
        <f>IF(VLOOKUP($X169,'Tabulka 3A'!$B$10:$G$48,'Tabulka 3A'!O$1,0)="","",VLOOKUP($X169,'Tabulka 3A'!$B$10:$G$48,'Tabulka 3A'!O$1,0))</f>
        <v>#N/A</v>
      </c>
      <c r="V169" s="570" t="e">
        <f>IF(VLOOKUP($X169,'Tabulka 3A'!$B$10:$G$48,'Tabulka 3A'!P$1,0)="","",VLOOKUP($X169,'Tabulka 3A'!$B$10:$G$48,'Tabulka 3A'!P$1,0))</f>
        <v>#N/A</v>
      </c>
      <c r="W169" s="553"/>
      <c r="X169" s="562" t="str">
        <f t="shared" si="1"/>
        <v>A.N.@@._Z.S13._Z.C.A.F.F3.T.S.V._T._T.XDC.N.EDP3</v>
      </c>
      <c r="Y169" s="562"/>
      <c r="Z169" s="562"/>
      <c r="AA169" s="564" t="str">
        <f>IFERROR(+IF(X169=VLOOKUP(X169,'Tabulka 3A'!$B$10:$B$48,1,0),"OK","check!!!!"),"check!!!!")</f>
        <v>check!!!!</v>
      </c>
      <c r="AB169" s="562" t="str">
        <f>IF('Tabulka 3A'!B14=X169,"ok","check!!!!")</f>
        <v>check!!!!</v>
      </c>
      <c r="AC169" s="565"/>
      <c r="AD169" s="566"/>
      <c r="AE169" s="566"/>
      <c r="AF169" s="566"/>
      <c r="AG169" s="566"/>
      <c r="AH169" s="566"/>
      <c r="AI169" s="566"/>
      <c r="AJ169" s="566"/>
      <c r="AK169" s="566"/>
      <c r="AL169" s="566"/>
      <c r="AM169" s="566"/>
      <c r="AN169" s="566"/>
      <c r="AO169" s="566"/>
    </row>
    <row r="170" spans="1:41">
      <c r="A170" s="553" t="s">
        <v>422</v>
      </c>
      <c r="B170" s="553" t="s">
        <v>423</v>
      </c>
      <c r="C170" s="553" t="s">
        <v>424</v>
      </c>
      <c r="D170" s="553" t="s">
        <v>425</v>
      </c>
      <c r="E170" s="553" t="s">
        <v>426</v>
      </c>
      <c r="F170" s="553" t="s">
        <v>425</v>
      </c>
      <c r="G170" s="553" t="s">
        <v>438</v>
      </c>
      <c r="H170" s="553" t="s">
        <v>422</v>
      </c>
      <c r="I170" s="553" t="s">
        <v>443</v>
      </c>
      <c r="J170" s="553" t="s">
        <v>446</v>
      </c>
      <c r="K170" s="553" t="s">
        <v>442</v>
      </c>
      <c r="L170" s="553" t="s">
        <v>429</v>
      </c>
      <c r="M170" s="553" t="s">
        <v>430</v>
      </c>
      <c r="N170" s="553" t="s">
        <v>431</v>
      </c>
      <c r="O170" s="553" t="s">
        <v>431</v>
      </c>
      <c r="P170" s="553" t="s">
        <v>432</v>
      </c>
      <c r="Q170" s="553" t="s">
        <v>423</v>
      </c>
      <c r="R170" s="553" t="s">
        <v>475</v>
      </c>
      <c r="S170" s="570" t="e">
        <f>IF(VLOOKUP($X170,'Tabulka 3A'!$B$10:$G$48,'Tabulka 3A'!M$1,0)="","",VLOOKUP($X170,'Tabulka 3A'!$B$10:$G$48,'Tabulka 3A'!M$1,0))</f>
        <v>#N/A</v>
      </c>
      <c r="T170" s="570" t="e">
        <f>IF(VLOOKUP($X170,'Tabulka 3A'!$B$10:$G$48,'Tabulka 3A'!N$1,0)="","",VLOOKUP($X170,'Tabulka 3A'!$B$10:$G$48,'Tabulka 3A'!N$1,0))</f>
        <v>#N/A</v>
      </c>
      <c r="U170" s="570" t="e">
        <f>IF(VLOOKUP($X170,'Tabulka 3A'!$B$10:$G$48,'Tabulka 3A'!O$1,0)="","",VLOOKUP($X170,'Tabulka 3A'!$B$10:$G$48,'Tabulka 3A'!O$1,0))</f>
        <v>#N/A</v>
      </c>
      <c r="V170" s="570" t="e">
        <f>IF(VLOOKUP($X170,'Tabulka 3A'!$B$10:$G$48,'Tabulka 3A'!P$1,0)="","",VLOOKUP($X170,'Tabulka 3A'!$B$10:$G$48,'Tabulka 3A'!P$1,0))</f>
        <v>#N/A</v>
      </c>
      <c r="W170" s="553"/>
      <c r="X170" s="562" t="str">
        <f t="shared" si="1"/>
        <v>A.N.@@._Z.S13._Z.C.A.F.F4.T.S.V._T._T.XDC.N.EDP3</v>
      </c>
      <c r="Y170" s="562"/>
      <c r="Z170" s="562"/>
      <c r="AA170" s="564" t="str">
        <f>IFERROR(+IF(X170=VLOOKUP(X170,'Tabulka 3A'!$B$10:$B$48,1,0),"OK","check!!!!"),"check!!!!")</f>
        <v>check!!!!</v>
      </c>
      <c r="AB170" s="562" t="str">
        <f>IF('Tabulka 3A'!B15=X170,"ok","check!!!!")</f>
        <v>check!!!!</v>
      </c>
      <c r="AC170" s="565"/>
      <c r="AD170" s="566"/>
      <c r="AE170" s="566"/>
      <c r="AF170" s="566"/>
      <c r="AG170" s="566"/>
      <c r="AH170" s="566"/>
      <c r="AI170" s="566"/>
      <c r="AJ170" s="566"/>
      <c r="AK170" s="566"/>
      <c r="AL170" s="566"/>
      <c r="AM170" s="566"/>
      <c r="AN170" s="566"/>
      <c r="AO170" s="566"/>
    </row>
    <row r="171" spans="1:41">
      <c r="A171" s="553" t="s">
        <v>422</v>
      </c>
      <c r="B171" s="553" t="s">
        <v>423</v>
      </c>
      <c r="C171" s="553" t="s">
        <v>424</v>
      </c>
      <c r="D171" s="553" t="s">
        <v>425</v>
      </c>
      <c r="E171" s="553" t="s">
        <v>426</v>
      </c>
      <c r="F171" s="553" t="s">
        <v>425</v>
      </c>
      <c r="G171" s="553" t="s">
        <v>438</v>
      </c>
      <c r="H171" s="553" t="s">
        <v>454</v>
      </c>
      <c r="I171" s="553" t="s">
        <v>443</v>
      </c>
      <c r="J171" s="553" t="s">
        <v>446</v>
      </c>
      <c r="K171" s="553" t="s">
        <v>442</v>
      </c>
      <c r="L171" s="553" t="s">
        <v>429</v>
      </c>
      <c r="M171" s="553" t="s">
        <v>430</v>
      </c>
      <c r="N171" s="553" t="s">
        <v>431</v>
      </c>
      <c r="O171" s="553" t="s">
        <v>431</v>
      </c>
      <c r="P171" s="553" t="s">
        <v>432</v>
      </c>
      <c r="Q171" s="553" t="s">
        <v>423</v>
      </c>
      <c r="R171" s="553" t="s">
        <v>475</v>
      </c>
      <c r="S171" s="570" t="e">
        <f>IF(VLOOKUP($X171,'Tabulka 3A'!$B$10:$G$48,'Tabulka 3A'!M$1,0)="","",VLOOKUP($X171,'Tabulka 3A'!$B$10:$G$48,'Tabulka 3A'!M$1,0))</f>
        <v>#N/A</v>
      </c>
      <c r="T171" s="570" t="e">
        <f>IF(VLOOKUP($X171,'Tabulka 3A'!$B$10:$G$48,'Tabulka 3A'!N$1,0)="","",VLOOKUP($X171,'Tabulka 3A'!$B$10:$G$48,'Tabulka 3A'!N$1,0))</f>
        <v>#N/A</v>
      </c>
      <c r="U171" s="570" t="e">
        <f>IF(VLOOKUP($X171,'Tabulka 3A'!$B$10:$G$48,'Tabulka 3A'!O$1,0)="","",VLOOKUP($X171,'Tabulka 3A'!$B$10:$G$48,'Tabulka 3A'!O$1,0))</f>
        <v>#N/A</v>
      </c>
      <c r="V171" s="570" t="e">
        <f>IF(VLOOKUP($X171,'Tabulka 3A'!$B$10:$G$48,'Tabulka 3A'!P$1,0)="","",VLOOKUP($X171,'Tabulka 3A'!$B$10:$G$48,'Tabulka 3A'!P$1,0))</f>
        <v>#N/A</v>
      </c>
      <c r="W171" s="553"/>
      <c r="X171" s="562" t="str">
        <f t="shared" si="1"/>
        <v>A.N.@@._Z.S13._Z.C.AI.F.F4.T.S.V._T._T.XDC.N.EDP3</v>
      </c>
      <c r="Y171" s="562"/>
      <c r="Z171" s="562"/>
      <c r="AA171" s="564" t="str">
        <f>IFERROR(+IF(X171=VLOOKUP(X171,'Tabulka 3A'!$B$10:$B$48,1,0),"OK","check!!!!"),"check!!!!")</f>
        <v>check!!!!</v>
      </c>
      <c r="AB171" s="562" t="str">
        <f>IF('Tabulka 3A'!B16=X171,"ok","check!!!!")</f>
        <v>check!!!!</v>
      </c>
      <c r="AC171" s="565"/>
      <c r="AD171" s="566"/>
      <c r="AE171" s="566"/>
      <c r="AF171" s="566"/>
      <c r="AG171" s="566"/>
      <c r="AH171" s="566"/>
      <c r="AI171" s="566"/>
      <c r="AJ171" s="566"/>
      <c r="AK171" s="566"/>
      <c r="AL171" s="566"/>
      <c r="AM171" s="566"/>
      <c r="AN171" s="566"/>
      <c r="AO171" s="566"/>
    </row>
    <row r="172" spans="1:41">
      <c r="A172" s="553" t="s">
        <v>422</v>
      </c>
      <c r="B172" s="553" t="s">
        <v>423</v>
      </c>
      <c r="C172" s="553" t="s">
        <v>424</v>
      </c>
      <c r="D172" s="553" t="s">
        <v>425</v>
      </c>
      <c r="E172" s="553" t="s">
        <v>426</v>
      </c>
      <c r="F172" s="553" t="s">
        <v>425</v>
      </c>
      <c r="G172" s="553" t="s">
        <v>438</v>
      </c>
      <c r="H172" s="553" t="s">
        <v>455</v>
      </c>
      <c r="I172" s="553" t="s">
        <v>443</v>
      </c>
      <c r="J172" s="553" t="s">
        <v>446</v>
      </c>
      <c r="K172" s="553" t="s">
        <v>442</v>
      </c>
      <c r="L172" s="553" t="s">
        <v>429</v>
      </c>
      <c r="M172" s="553" t="s">
        <v>430</v>
      </c>
      <c r="N172" s="553" t="s">
        <v>431</v>
      </c>
      <c r="O172" s="553" t="s">
        <v>431</v>
      </c>
      <c r="P172" s="553" t="s">
        <v>432</v>
      </c>
      <c r="Q172" s="553" t="s">
        <v>423</v>
      </c>
      <c r="R172" s="553" t="s">
        <v>475</v>
      </c>
      <c r="S172" s="570" t="e">
        <f>IF(VLOOKUP($X172,'Tabulka 3A'!$B$10:$G$48,'Tabulka 3A'!M$1,0)="","",VLOOKUP($X172,'Tabulka 3A'!$B$10:$G$48,'Tabulka 3A'!M$1,0))</f>
        <v>#N/A</v>
      </c>
      <c r="T172" s="570" t="e">
        <f>IF(VLOOKUP($X172,'Tabulka 3A'!$B$10:$G$48,'Tabulka 3A'!N$1,0)="","",VLOOKUP($X172,'Tabulka 3A'!$B$10:$G$48,'Tabulka 3A'!N$1,0))</f>
        <v>#N/A</v>
      </c>
      <c r="U172" s="570" t="e">
        <f>IF(VLOOKUP($X172,'Tabulka 3A'!$B$10:$G$48,'Tabulka 3A'!O$1,0)="","",VLOOKUP($X172,'Tabulka 3A'!$B$10:$G$48,'Tabulka 3A'!O$1,0))</f>
        <v>#N/A</v>
      </c>
      <c r="V172" s="570" t="e">
        <f>IF(VLOOKUP($X172,'Tabulka 3A'!$B$10:$G$48,'Tabulka 3A'!P$1,0)="","",VLOOKUP($X172,'Tabulka 3A'!$B$10:$G$48,'Tabulka 3A'!P$1,0))</f>
        <v>#N/A</v>
      </c>
      <c r="W172" s="553"/>
      <c r="X172" s="562" t="str">
        <f t="shared" si="1"/>
        <v>A.N.@@._Z.S13._Z.C.AD.F.F4.T.S.V._T._T.XDC.N.EDP3</v>
      </c>
      <c r="Y172" s="562"/>
      <c r="Z172" s="562"/>
      <c r="AA172" s="564" t="str">
        <f>IFERROR(+IF(X172=VLOOKUP(X172,'Tabulka 3A'!$B$10:$B$48,1,0),"OK","check!!!!"),"check!!!!")</f>
        <v>check!!!!</v>
      </c>
      <c r="AB172" s="562" t="str">
        <f>IF('Tabulka 3A'!B17=X172,"ok","check!!!!")</f>
        <v>check!!!!</v>
      </c>
      <c r="AC172" s="565"/>
      <c r="AD172" s="566"/>
      <c r="AE172" s="566"/>
      <c r="AF172" s="566"/>
      <c r="AG172" s="566"/>
      <c r="AH172" s="566"/>
      <c r="AI172" s="566"/>
      <c r="AJ172" s="566"/>
      <c r="AK172" s="566"/>
      <c r="AL172" s="566"/>
      <c r="AM172" s="566"/>
      <c r="AN172" s="566"/>
      <c r="AO172" s="566"/>
    </row>
    <row r="173" spans="1:41">
      <c r="A173" s="553" t="s">
        <v>422</v>
      </c>
      <c r="B173" s="553" t="s">
        <v>423</v>
      </c>
      <c r="C173" s="553" t="s">
        <v>424</v>
      </c>
      <c r="D173" s="553" t="s">
        <v>425</v>
      </c>
      <c r="E173" s="553" t="s">
        <v>426</v>
      </c>
      <c r="F173" s="553" t="s">
        <v>425</v>
      </c>
      <c r="G173" s="553" t="s">
        <v>438</v>
      </c>
      <c r="H173" s="553" t="s">
        <v>422</v>
      </c>
      <c r="I173" s="553" t="s">
        <v>443</v>
      </c>
      <c r="J173" s="553" t="s">
        <v>446</v>
      </c>
      <c r="K173" s="553" t="s">
        <v>429</v>
      </c>
      <c r="L173" s="553" t="s">
        <v>429</v>
      </c>
      <c r="M173" s="553" t="s">
        <v>430</v>
      </c>
      <c r="N173" s="553" t="s">
        <v>431</v>
      </c>
      <c r="O173" s="553" t="s">
        <v>431</v>
      </c>
      <c r="P173" s="553" t="s">
        <v>432</v>
      </c>
      <c r="Q173" s="553" t="s">
        <v>423</v>
      </c>
      <c r="R173" s="553" t="s">
        <v>475</v>
      </c>
      <c r="S173" s="570" t="e">
        <f>IF(VLOOKUP($X173,'Tabulka 3A'!$B$10:$G$48,'Tabulka 3A'!M$1,0)="","",VLOOKUP($X173,'Tabulka 3A'!$B$10:$G$48,'Tabulka 3A'!M$1,0))</f>
        <v>#N/A</v>
      </c>
      <c r="T173" s="570" t="e">
        <f>IF(VLOOKUP($X173,'Tabulka 3A'!$B$10:$G$48,'Tabulka 3A'!N$1,0)="","",VLOOKUP($X173,'Tabulka 3A'!$B$10:$G$48,'Tabulka 3A'!N$1,0))</f>
        <v>#N/A</v>
      </c>
      <c r="U173" s="570" t="e">
        <f>IF(VLOOKUP($X173,'Tabulka 3A'!$B$10:$G$48,'Tabulka 3A'!O$1,0)="","",VLOOKUP($X173,'Tabulka 3A'!$B$10:$G$48,'Tabulka 3A'!O$1,0))</f>
        <v>#N/A</v>
      </c>
      <c r="V173" s="570" t="e">
        <f>IF(VLOOKUP($X173,'Tabulka 3A'!$B$10:$G$48,'Tabulka 3A'!P$1,0)="","",VLOOKUP($X173,'Tabulka 3A'!$B$10:$G$48,'Tabulka 3A'!P$1,0))</f>
        <v>#N/A</v>
      </c>
      <c r="W173" s="553"/>
      <c r="X173" s="562" t="str">
        <f t="shared" si="1"/>
        <v>A.N.@@._Z.S13._Z.C.A.F.F4.S.S.V._T._T.XDC.N.EDP3</v>
      </c>
      <c r="Y173" s="562"/>
      <c r="Z173" s="562"/>
      <c r="AA173" s="564" t="str">
        <f>IFERROR(+IF(X173=VLOOKUP(X173,'Tabulka 3A'!$B$10:$B$48,1,0),"OK","check!!!!"),"check!!!!")</f>
        <v>check!!!!</v>
      </c>
      <c r="AB173" s="562" t="str">
        <f>IF('Tabulka 3A'!B18=X173,"ok","check!!!!")</f>
        <v>check!!!!</v>
      </c>
      <c r="AC173" s="565"/>
      <c r="AD173" s="566"/>
      <c r="AE173" s="566"/>
      <c r="AF173" s="566"/>
      <c r="AG173" s="566"/>
      <c r="AH173" s="566"/>
      <c r="AI173" s="566"/>
      <c r="AJ173" s="566"/>
      <c r="AK173" s="566"/>
      <c r="AL173" s="566"/>
      <c r="AM173" s="566"/>
      <c r="AN173" s="566"/>
      <c r="AO173" s="566"/>
    </row>
    <row r="174" spans="1:41">
      <c r="A174" s="553" t="s">
        <v>422</v>
      </c>
      <c r="B174" s="553" t="s">
        <v>423</v>
      </c>
      <c r="C174" s="553" t="s">
        <v>424</v>
      </c>
      <c r="D174" s="553" t="s">
        <v>425</v>
      </c>
      <c r="E174" s="553" t="s">
        <v>426</v>
      </c>
      <c r="F174" s="553" t="s">
        <v>425</v>
      </c>
      <c r="G174" s="553" t="s">
        <v>438</v>
      </c>
      <c r="H174" s="553" t="s">
        <v>422</v>
      </c>
      <c r="I174" s="553" t="s">
        <v>443</v>
      </c>
      <c r="J174" s="553" t="s">
        <v>446</v>
      </c>
      <c r="K174" s="553" t="s">
        <v>439</v>
      </c>
      <c r="L174" s="553" t="s">
        <v>429</v>
      </c>
      <c r="M174" s="553" t="s">
        <v>430</v>
      </c>
      <c r="N174" s="553" t="s">
        <v>431</v>
      </c>
      <c r="O174" s="553" t="s">
        <v>431</v>
      </c>
      <c r="P174" s="553" t="s">
        <v>432</v>
      </c>
      <c r="Q174" s="553" t="s">
        <v>423</v>
      </c>
      <c r="R174" s="553" t="s">
        <v>475</v>
      </c>
      <c r="S174" s="570" t="e">
        <f>IF(VLOOKUP($X174,'Tabulka 3A'!$B$10:$G$48,'Tabulka 3A'!M$1,0)="","",VLOOKUP($X174,'Tabulka 3A'!$B$10:$G$48,'Tabulka 3A'!M$1,0))</f>
        <v>#N/A</v>
      </c>
      <c r="T174" s="570" t="e">
        <f>IF(VLOOKUP($X174,'Tabulka 3A'!$B$10:$G$48,'Tabulka 3A'!N$1,0)="","",VLOOKUP($X174,'Tabulka 3A'!$B$10:$G$48,'Tabulka 3A'!N$1,0))</f>
        <v>#N/A</v>
      </c>
      <c r="U174" s="570" t="e">
        <f>IF(VLOOKUP($X174,'Tabulka 3A'!$B$10:$G$48,'Tabulka 3A'!O$1,0)="","",VLOOKUP($X174,'Tabulka 3A'!$B$10:$G$48,'Tabulka 3A'!O$1,0))</f>
        <v>#N/A</v>
      </c>
      <c r="V174" s="570" t="e">
        <f>IF(VLOOKUP($X174,'Tabulka 3A'!$B$10:$G$48,'Tabulka 3A'!P$1,0)="","",VLOOKUP($X174,'Tabulka 3A'!$B$10:$G$48,'Tabulka 3A'!P$1,0))</f>
        <v>#N/A</v>
      </c>
      <c r="W174" s="553"/>
      <c r="X174" s="562" t="str">
        <f t="shared" si="1"/>
        <v>A.N.@@._Z.S13._Z.C.A.F.F4.L.S.V._T._T.XDC.N.EDP3</v>
      </c>
      <c r="Y174" s="562"/>
      <c r="Z174" s="562"/>
      <c r="AA174" s="564" t="str">
        <f>IFERROR(+IF(X174=VLOOKUP(X174,'Tabulka 3A'!$B$10:$B$48,1,0),"OK","check!!!!"),"check!!!!")</f>
        <v>check!!!!</v>
      </c>
      <c r="AB174" s="562" t="str">
        <f>IF('Tabulka 3A'!B19=X174,"ok","check!!!!")</f>
        <v>check!!!!</v>
      </c>
      <c r="AC174" s="565"/>
      <c r="AD174" s="566"/>
      <c r="AE174" s="566"/>
      <c r="AF174" s="566"/>
      <c r="AG174" s="566"/>
      <c r="AH174" s="566"/>
      <c r="AI174" s="566"/>
      <c r="AJ174" s="566"/>
      <c r="AK174" s="566"/>
      <c r="AL174" s="566"/>
      <c r="AM174" s="566"/>
      <c r="AN174" s="566"/>
      <c r="AO174" s="566"/>
    </row>
    <row r="175" spans="1:41">
      <c r="A175" s="553" t="s">
        <v>422</v>
      </c>
      <c r="B175" s="553" t="s">
        <v>423</v>
      </c>
      <c r="C175" s="553" t="s">
        <v>424</v>
      </c>
      <c r="D175" s="553" t="s">
        <v>425</v>
      </c>
      <c r="E175" s="553" t="s">
        <v>426</v>
      </c>
      <c r="F175" s="553" t="s">
        <v>425</v>
      </c>
      <c r="G175" s="553" t="s">
        <v>438</v>
      </c>
      <c r="H175" s="553" t="s">
        <v>454</v>
      </c>
      <c r="I175" s="553" t="s">
        <v>443</v>
      </c>
      <c r="J175" s="553" t="s">
        <v>446</v>
      </c>
      <c r="K175" s="553" t="s">
        <v>439</v>
      </c>
      <c r="L175" s="553" t="s">
        <v>429</v>
      </c>
      <c r="M175" s="553" t="s">
        <v>430</v>
      </c>
      <c r="N175" s="553" t="s">
        <v>431</v>
      </c>
      <c r="O175" s="553" t="s">
        <v>431</v>
      </c>
      <c r="P175" s="553" t="s">
        <v>432</v>
      </c>
      <c r="Q175" s="553" t="s">
        <v>423</v>
      </c>
      <c r="R175" s="553" t="s">
        <v>475</v>
      </c>
      <c r="S175" s="570" t="e">
        <f>IF(VLOOKUP($X175,'Tabulka 3A'!$B$10:$G$48,'Tabulka 3A'!M$1,0)="","",VLOOKUP($X175,'Tabulka 3A'!$B$10:$G$48,'Tabulka 3A'!M$1,0))</f>
        <v>#N/A</v>
      </c>
      <c r="T175" s="570" t="e">
        <f>IF(VLOOKUP($X175,'Tabulka 3A'!$B$10:$G$48,'Tabulka 3A'!N$1,0)="","",VLOOKUP($X175,'Tabulka 3A'!$B$10:$G$48,'Tabulka 3A'!N$1,0))</f>
        <v>#N/A</v>
      </c>
      <c r="U175" s="570" t="e">
        <f>IF(VLOOKUP($X175,'Tabulka 3A'!$B$10:$G$48,'Tabulka 3A'!O$1,0)="","",VLOOKUP($X175,'Tabulka 3A'!$B$10:$G$48,'Tabulka 3A'!O$1,0))</f>
        <v>#N/A</v>
      </c>
      <c r="V175" s="570" t="e">
        <f>IF(VLOOKUP($X175,'Tabulka 3A'!$B$10:$G$48,'Tabulka 3A'!P$1,0)="","",VLOOKUP($X175,'Tabulka 3A'!$B$10:$G$48,'Tabulka 3A'!P$1,0))</f>
        <v>#N/A</v>
      </c>
      <c r="W175" s="553"/>
      <c r="X175" s="562" t="str">
        <f t="shared" ref="X175:X238" si="2">A175&amp;"."&amp;B175&amp;"."&amp;C175&amp;"."&amp;D175&amp;"."&amp;E175&amp;"."&amp;F175&amp;"."&amp;G175&amp;"."&amp;H175&amp;"."&amp;I175&amp;"."&amp;J175&amp;"."&amp;K175&amp;"."&amp;L175&amp;"."&amp;M175&amp;"."&amp;N175&amp;"."&amp;O175&amp;"."&amp;P175&amp;"."&amp;Q175&amp;"."&amp;R175</f>
        <v>A.N.@@._Z.S13._Z.C.AI.F.F4.L.S.V._T._T.XDC.N.EDP3</v>
      </c>
      <c r="Y175" s="562"/>
      <c r="Z175" s="562"/>
      <c r="AA175" s="564" t="str">
        <f>IFERROR(+IF(X175=VLOOKUP(X175,'Tabulka 3A'!$B$10:$B$48,1,0),"OK","check!!!!"),"check!!!!")</f>
        <v>check!!!!</v>
      </c>
      <c r="AB175" s="562" t="str">
        <f>IF('Tabulka 3A'!B20=X175,"ok","check!!!!")</f>
        <v>check!!!!</v>
      </c>
      <c r="AC175" s="565"/>
      <c r="AD175" s="566"/>
      <c r="AE175" s="566"/>
      <c r="AF175" s="566"/>
      <c r="AG175" s="566"/>
      <c r="AH175" s="566"/>
      <c r="AI175" s="566"/>
      <c r="AJ175" s="566"/>
      <c r="AK175" s="566"/>
      <c r="AL175" s="566"/>
      <c r="AM175" s="566"/>
      <c r="AN175" s="566"/>
      <c r="AO175" s="566"/>
    </row>
    <row r="176" spans="1:41">
      <c r="A176" s="553" t="s">
        <v>422</v>
      </c>
      <c r="B176" s="553" t="s">
        <v>423</v>
      </c>
      <c r="C176" s="553" t="s">
        <v>424</v>
      </c>
      <c r="D176" s="553" t="s">
        <v>425</v>
      </c>
      <c r="E176" s="553" t="s">
        <v>426</v>
      </c>
      <c r="F176" s="553" t="s">
        <v>425</v>
      </c>
      <c r="G176" s="553" t="s">
        <v>438</v>
      </c>
      <c r="H176" s="553" t="s">
        <v>455</v>
      </c>
      <c r="I176" s="553" t="s">
        <v>443</v>
      </c>
      <c r="J176" s="553" t="s">
        <v>446</v>
      </c>
      <c r="K176" s="553" t="s">
        <v>439</v>
      </c>
      <c r="L176" s="553" t="s">
        <v>429</v>
      </c>
      <c r="M176" s="553" t="s">
        <v>430</v>
      </c>
      <c r="N176" s="553" t="s">
        <v>431</v>
      </c>
      <c r="O176" s="553" t="s">
        <v>431</v>
      </c>
      <c r="P176" s="553" t="s">
        <v>432</v>
      </c>
      <c r="Q176" s="553" t="s">
        <v>423</v>
      </c>
      <c r="R176" s="553" t="s">
        <v>475</v>
      </c>
      <c r="S176" s="570" t="e">
        <f>IF(VLOOKUP($X176,'Tabulka 3A'!$B$10:$G$48,'Tabulka 3A'!M$1,0)="","",VLOOKUP($X176,'Tabulka 3A'!$B$10:$G$48,'Tabulka 3A'!M$1,0))</f>
        <v>#N/A</v>
      </c>
      <c r="T176" s="570" t="e">
        <f>IF(VLOOKUP($X176,'Tabulka 3A'!$B$10:$G$48,'Tabulka 3A'!N$1,0)="","",VLOOKUP($X176,'Tabulka 3A'!$B$10:$G$48,'Tabulka 3A'!N$1,0))</f>
        <v>#N/A</v>
      </c>
      <c r="U176" s="570" t="e">
        <f>IF(VLOOKUP($X176,'Tabulka 3A'!$B$10:$G$48,'Tabulka 3A'!O$1,0)="","",VLOOKUP($X176,'Tabulka 3A'!$B$10:$G$48,'Tabulka 3A'!O$1,0))</f>
        <v>#N/A</v>
      </c>
      <c r="V176" s="570" t="e">
        <f>IF(VLOOKUP($X176,'Tabulka 3A'!$B$10:$G$48,'Tabulka 3A'!P$1,0)="","",VLOOKUP($X176,'Tabulka 3A'!$B$10:$G$48,'Tabulka 3A'!P$1,0))</f>
        <v>#N/A</v>
      </c>
      <c r="W176" s="553"/>
      <c r="X176" s="562" t="str">
        <f t="shared" si="2"/>
        <v>A.N.@@._Z.S13._Z.C.AD.F.F4.L.S.V._T._T.XDC.N.EDP3</v>
      </c>
      <c r="Y176" s="562"/>
      <c r="Z176" s="562"/>
      <c r="AA176" s="564" t="str">
        <f>IFERROR(+IF(X176=VLOOKUP(X176,'Tabulka 3A'!$B$10:$B$48,1,0),"OK","check!!!!"),"check!!!!")</f>
        <v>check!!!!</v>
      </c>
      <c r="AB176" s="562" t="str">
        <f>IF('Tabulka 3A'!B21=X176,"ok","check!!!!")</f>
        <v>check!!!!</v>
      </c>
      <c r="AC176" s="565"/>
      <c r="AD176" s="566"/>
      <c r="AE176" s="566"/>
      <c r="AF176" s="566"/>
      <c r="AG176" s="566"/>
      <c r="AH176" s="566"/>
      <c r="AI176" s="566"/>
      <c r="AJ176" s="566"/>
      <c r="AK176" s="566"/>
      <c r="AL176" s="566"/>
      <c r="AM176" s="566"/>
      <c r="AN176" s="566"/>
      <c r="AO176" s="566"/>
    </row>
    <row r="177" spans="1:41">
      <c r="A177" s="553" t="s">
        <v>422</v>
      </c>
      <c r="B177" s="553" t="s">
        <v>423</v>
      </c>
      <c r="C177" s="553" t="s">
        <v>424</v>
      </c>
      <c r="D177" s="553" t="s">
        <v>425</v>
      </c>
      <c r="E177" s="553" t="s">
        <v>426</v>
      </c>
      <c r="F177" s="553" t="s">
        <v>425</v>
      </c>
      <c r="G177" s="553" t="s">
        <v>438</v>
      </c>
      <c r="H177" s="553" t="s">
        <v>422</v>
      </c>
      <c r="I177" s="553" t="s">
        <v>443</v>
      </c>
      <c r="J177" s="553" t="s">
        <v>456</v>
      </c>
      <c r="K177" s="553" t="s">
        <v>442</v>
      </c>
      <c r="L177" s="553" t="s">
        <v>429</v>
      </c>
      <c r="M177" s="553" t="s">
        <v>430</v>
      </c>
      <c r="N177" s="553" t="s">
        <v>431</v>
      </c>
      <c r="O177" s="553" t="s">
        <v>431</v>
      </c>
      <c r="P177" s="553" t="s">
        <v>432</v>
      </c>
      <c r="Q177" s="553" t="s">
        <v>423</v>
      </c>
      <c r="R177" s="553" t="s">
        <v>475</v>
      </c>
      <c r="S177" s="570" t="e">
        <f>IF(VLOOKUP($X177,'Tabulka 3A'!$B$10:$G$48,'Tabulka 3A'!M$1,0)="","",VLOOKUP($X177,'Tabulka 3A'!$B$10:$G$48,'Tabulka 3A'!M$1,0))</f>
        <v>#N/A</v>
      </c>
      <c r="T177" s="570" t="e">
        <f>IF(VLOOKUP($X177,'Tabulka 3A'!$B$10:$G$48,'Tabulka 3A'!N$1,0)="","",VLOOKUP($X177,'Tabulka 3A'!$B$10:$G$48,'Tabulka 3A'!N$1,0))</f>
        <v>#N/A</v>
      </c>
      <c r="U177" s="570" t="e">
        <f>IF(VLOOKUP($X177,'Tabulka 3A'!$B$10:$G$48,'Tabulka 3A'!O$1,0)="","",VLOOKUP($X177,'Tabulka 3A'!$B$10:$G$48,'Tabulka 3A'!O$1,0))</f>
        <v>#N/A</v>
      </c>
      <c r="V177" s="570" t="e">
        <f>IF(VLOOKUP($X177,'Tabulka 3A'!$B$10:$G$48,'Tabulka 3A'!P$1,0)="","",VLOOKUP($X177,'Tabulka 3A'!$B$10:$G$48,'Tabulka 3A'!P$1,0))</f>
        <v>#N/A</v>
      </c>
      <c r="W177" s="553"/>
      <c r="X177" s="562" t="str">
        <f t="shared" si="2"/>
        <v>A.N.@@._Z.S13._Z.C.A.F.F5.T.S.V._T._T.XDC.N.EDP3</v>
      </c>
      <c r="Y177" s="562"/>
      <c r="Z177" s="562"/>
      <c r="AA177" s="564" t="str">
        <f>IFERROR(+IF(X177=VLOOKUP(X177,'Tabulka 3A'!$B$10:$B$48,1,0),"OK","check!!!!"),"check!!!!")</f>
        <v>check!!!!</v>
      </c>
      <c r="AB177" s="562" t="str">
        <f>IF('Tabulka 3A'!B22=X177,"ok","check!!!!")</f>
        <v>check!!!!</v>
      </c>
      <c r="AC177" s="565"/>
      <c r="AD177" s="566"/>
      <c r="AE177" s="566"/>
      <c r="AF177" s="566"/>
      <c r="AG177" s="566"/>
      <c r="AH177" s="566"/>
      <c r="AI177" s="566"/>
      <c r="AJ177" s="566"/>
      <c r="AK177" s="566"/>
      <c r="AL177" s="566"/>
      <c r="AM177" s="566"/>
      <c r="AN177" s="566"/>
      <c r="AO177" s="566"/>
    </row>
    <row r="178" spans="1:41">
      <c r="A178" s="553" t="s">
        <v>422</v>
      </c>
      <c r="B178" s="553" t="s">
        <v>423</v>
      </c>
      <c r="C178" s="553" t="s">
        <v>424</v>
      </c>
      <c r="D178" s="553" t="s">
        <v>425</v>
      </c>
      <c r="E178" s="553" t="s">
        <v>426</v>
      </c>
      <c r="F178" s="553" t="s">
        <v>425</v>
      </c>
      <c r="G178" s="553" t="s">
        <v>438</v>
      </c>
      <c r="H178" s="553" t="s">
        <v>422</v>
      </c>
      <c r="I178" s="553" t="s">
        <v>443</v>
      </c>
      <c r="J178" s="553" t="s">
        <v>476</v>
      </c>
      <c r="K178" s="553" t="s">
        <v>442</v>
      </c>
      <c r="L178" s="553" t="s">
        <v>429</v>
      </c>
      <c r="M178" s="553" t="s">
        <v>430</v>
      </c>
      <c r="N178" s="553" t="s">
        <v>431</v>
      </c>
      <c r="O178" s="553" t="s">
        <v>431</v>
      </c>
      <c r="P178" s="553" t="s">
        <v>432</v>
      </c>
      <c r="Q178" s="553" t="s">
        <v>423</v>
      </c>
      <c r="R178" s="553" t="s">
        <v>475</v>
      </c>
      <c r="S178" s="570" t="e">
        <f>IF(VLOOKUP($X178,'Tabulka 3A'!$B$10:$G$48,'Tabulka 3A'!M$1,0)="","",VLOOKUP($X178,'Tabulka 3A'!$B$10:$G$48,'Tabulka 3A'!M$1,0))</f>
        <v>#N/A</v>
      </c>
      <c r="T178" s="570" t="e">
        <f>IF(VLOOKUP($X178,'Tabulka 3A'!$B$10:$G$48,'Tabulka 3A'!N$1,0)="","",VLOOKUP($X178,'Tabulka 3A'!$B$10:$G$48,'Tabulka 3A'!N$1,0))</f>
        <v>#N/A</v>
      </c>
      <c r="U178" s="570" t="e">
        <f>IF(VLOOKUP($X178,'Tabulka 3A'!$B$10:$G$48,'Tabulka 3A'!O$1,0)="","",VLOOKUP($X178,'Tabulka 3A'!$B$10:$G$48,'Tabulka 3A'!O$1,0))</f>
        <v>#N/A</v>
      </c>
      <c r="V178" s="570" t="e">
        <f>IF(VLOOKUP($X178,'Tabulka 3A'!$B$10:$G$48,'Tabulka 3A'!P$1,0)="","",VLOOKUP($X178,'Tabulka 3A'!$B$10:$G$48,'Tabulka 3A'!P$1,0))</f>
        <v>#N/A</v>
      </c>
      <c r="W178" s="553"/>
      <c r="X178" s="562" t="str">
        <f t="shared" si="2"/>
        <v>A.N.@@._Z.S13._Z.C.A.F.F5PN.T.S.V._T._T.XDC.N.EDP3</v>
      </c>
      <c r="Y178" s="562"/>
      <c r="Z178" s="562"/>
      <c r="AA178" s="564" t="str">
        <f>IFERROR(+IF(X178=VLOOKUP(X178,'Tabulka 3A'!$B$10:$B$48,1,0),"OK","check!!!!"),"check!!!!")</f>
        <v>check!!!!</v>
      </c>
      <c r="AB178" s="562" t="str">
        <f>IF('Tabulka 3A'!B23=X178,"ok","check!!!!")</f>
        <v>check!!!!</v>
      </c>
      <c r="AC178" s="565"/>
      <c r="AD178" s="566"/>
      <c r="AE178" s="566"/>
      <c r="AF178" s="566"/>
      <c r="AG178" s="566"/>
      <c r="AH178" s="566"/>
      <c r="AI178" s="566"/>
      <c r="AJ178" s="566"/>
      <c r="AK178" s="566"/>
      <c r="AL178" s="566"/>
      <c r="AM178" s="566"/>
      <c r="AN178" s="566"/>
      <c r="AO178" s="566"/>
    </row>
    <row r="179" spans="1:41">
      <c r="A179" s="553" t="s">
        <v>422</v>
      </c>
      <c r="B179" s="553" t="s">
        <v>423</v>
      </c>
      <c r="C179" s="553" t="s">
        <v>424</v>
      </c>
      <c r="D179" s="553" t="s">
        <v>425</v>
      </c>
      <c r="E179" s="553" t="s">
        <v>426</v>
      </c>
      <c r="F179" s="553" t="s">
        <v>425</v>
      </c>
      <c r="G179" s="553" t="s">
        <v>438</v>
      </c>
      <c r="H179" s="553" t="s">
        <v>422</v>
      </c>
      <c r="I179" s="553" t="s">
        <v>443</v>
      </c>
      <c r="J179" s="553" t="s">
        <v>477</v>
      </c>
      <c r="K179" s="553" t="s">
        <v>442</v>
      </c>
      <c r="L179" s="553" t="s">
        <v>429</v>
      </c>
      <c r="M179" s="553" t="s">
        <v>430</v>
      </c>
      <c r="N179" s="553" t="s">
        <v>431</v>
      </c>
      <c r="O179" s="553" t="s">
        <v>431</v>
      </c>
      <c r="P179" s="553" t="s">
        <v>432</v>
      </c>
      <c r="Q179" s="553" t="s">
        <v>423</v>
      </c>
      <c r="R179" s="553" t="s">
        <v>475</v>
      </c>
      <c r="S179" s="570" t="e">
        <f>IF(VLOOKUP($X179,'Tabulka 3A'!$B$10:$G$48,'Tabulka 3A'!M$1,0)="","",VLOOKUP($X179,'Tabulka 3A'!$B$10:$G$48,'Tabulka 3A'!M$1,0))</f>
        <v>#N/A</v>
      </c>
      <c r="T179" s="570" t="e">
        <f>IF(VLOOKUP($X179,'Tabulka 3A'!$B$10:$G$48,'Tabulka 3A'!N$1,0)="","",VLOOKUP($X179,'Tabulka 3A'!$B$10:$G$48,'Tabulka 3A'!N$1,0))</f>
        <v>#N/A</v>
      </c>
      <c r="U179" s="570" t="e">
        <f>IF(VLOOKUP($X179,'Tabulka 3A'!$B$10:$G$48,'Tabulka 3A'!O$1,0)="","",VLOOKUP($X179,'Tabulka 3A'!$B$10:$G$48,'Tabulka 3A'!O$1,0))</f>
        <v>#N/A</v>
      </c>
      <c r="V179" s="570" t="e">
        <f>IF(VLOOKUP($X179,'Tabulka 3A'!$B$10:$G$48,'Tabulka 3A'!P$1,0)="","",VLOOKUP($X179,'Tabulka 3A'!$B$10:$G$48,'Tabulka 3A'!P$1,0))</f>
        <v>#N/A</v>
      </c>
      <c r="W179" s="553"/>
      <c r="X179" s="562" t="str">
        <f t="shared" si="2"/>
        <v>A.N.@@._Z.S13._Z.C.A.F.F5OP.T.S.V._T._T.XDC.N.EDP3</v>
      </c>
      <c r="Y179" s="562"/>
      <c r="Z179" s="562"/>
      <c r="AA179" s="564" t="str">
        <f>IFERROR(+IF(X179=VLOOKUP(X179,'Tabulka 3A'!$B$10:$B$48,1,0),"OK","check!!!!"),"check!!!!")</f>
        <v>check!!!!</v>
      </c>
      <c r="AB179" s="562" t="str">
        <f>IF('Tabulka 3A'!B24=X179,"ok","check!!!!")</f>
        <v>check!!!!</v>
      </c>
      <c r="AC179" s="565"/>
      <c r="AD179" s="566"/>
      <c r="AE179" s="566"/>
      <c r="AF179" s="566"/>
      <c r="AG179" s="566"/>
      <c r="AH179" s="566"/>
      <c r="AI179" s="566"/>
      <c r="AJ179" s="566"/>
      <c r="AK179" s="566"/>
      <c r="AL179" s="566"/>
      <c r="AM179" s="566"/>
      <c r="AN179" s="566"/>
      <c r="AO179" s="566"/>
    </row>
    <row r="180" spans="1:41">
      <c r="A180" s="553" t="s">
        <v>422</v>
      </c>
      <c r="B180" s="553" t="s">
        <v>423</v>
      </c>
      <c r="C180" s="553" t="s">
        <v>424</v>
      </c>
      <c r="D180" s="553" t="s">
        <v>425</v>
      </c>
      <c r="E180" s="553" t="s">
        <v>426</v>
      </c>
      <c r="F180" s="553" t="s">
        <v>425</v>
      </c>
      <c r="G180" s="553" t="s">
        <v>438</v>
      </c>
      <c r="H180" s="553" t="s">
        <v>454</v>
      </c>
      <c r="I180" s="553" t="s">
        <v>443</v>
      </c>
      <c r="J180" s="553" t="s">
        <v>477</v>
      </c>
      <c r="K180" s="553" t="s">
        <v>442</v>
      </c>
      <c r="L180" s="553" t="s">
        <v>429</v>
      </c>
      <c r="M180" s="553" t="s">
        <v>430</v>
      </c>
      <c r="N180" s="553" t="s">
        <v>431</v>
      </c>
      <c r="O180" s="553" t="s">
        <v>431</v>
      </c>
      <c r="P180" s="553" t="s">
        <v>432</v>
      </c>
      <c r="Q180" s="553" t="s">
        <v>423</v>
      </c>
      <c r="R180" s="553" t="s">
        <v>475</v>
      </c>
      <c r="S180" s="570" t="e">
        <f>IF(VLOOKUP($X180,'Tabulka 3A'!$B$10:$G$48,'Tabulka 3A'!M$1,0)="","",VLOOKUP($X180,'Tabulka 3A'!$B$10:$G$48,'Tabulka 3A'!M$1,0))</f>
        <v>#N/A</v>
      </c>
      <c r="T180" s="570" t="e">
        <f>IF(VLOOKUP($X180,'Tabulka 3A'!$B$10:$G$48,'Tabulka 3A'!N$1,0)="","",VLOOKUP($X180,'Tabulka 3A'!$B$10:$G$48,'Tabulka 3A'!N$1,0))</f>
        <v>#N/A</v>
      </c>
      <c r="U180" s="570" t="e">
        <f>IF(VLOOKUP($X180,'Tabulka 3A'!$B$10:$G$48,'Tabulka 3A'!O$1,0)="","",VLOOKUP($X180,'Tabulka 3A'!$B$10:$G$48,'Tabulka 3A'!O$1,0))</f>
        <v>#N/A</v>
      </c>
      <c r="V180" s="570" t="e">
        <f>IF(VLOOKUP($X180,'Tabulka 3A'!$B$10:$G$48,'Tabulka 3A'!P$1,0)="","",VLOOKUP($X180,'Tabulka 3A'!$B$10:$G$48,'Tabulka 3A'!P$1,0))</f>
        <v>#N/A</v>
      </c>
      <c r="W180" s="553"/>
      <c r="X180" s="562" t="str">
        <f t="shared" si="2"/>
        <v>A.N.@@._Z.S13._Z.C.AI.F.F5OP.T.S.V._T._T.XDC.N.EDP3</v>
      </c>
      <c r="Y180" s="562"/>
      <c r="Z180" s="562"/>
      <c r="AA180" s="564" t="str">
        <f>IFERROR(+IF(X180=VLOOKUP(X180,'Tabulka 3A'!$B$10:$B$48,1,0),"OK","check!!!!"),"check!!!!")</f>
        <v>check!!!!</v>
      </c>
      <c r="AB180" s="562" t="str">
        <f>IF('Tabulka 3A'!B25=X180,"ok","check!!!!")</f>
        <v>check!!!!</v>
      </c>
      <c r="AC180" s="565"/>
      <c r="AD180" s="566"/>
      <c r="AE180" s="566"/>
      <c r="AF180" s="566"/>
      <c r="AG180" s="566"/>
      <c r="AH180" s="566"/>
      <c r="AI180" s="566"/>
      <c r="AJ180" s="566"/>
      <c r="AK180" s="566"/>
      <c r="AL180" s="566"/>
      <c r="AM180" s="566"/>
      <c r="AN180" s="566"/>
      <c r="AO180" s="566"/>
    </row>
    <row r="181" spans="1:41">
      <c r="A181" s="553" t="s">
        <v>422</v>
      </c>
      <c r="B181" s="553" t="s">
        <v>423</v>
      </c>
      <c r="C181" s="553" t="s">
        <v>424</v>
      </c>
      <c r="D181" s="553" t="s">
        <v>425</v>
      </c>
      <c r="E181" s="553" t="s">
        <v>426</v>
      </c>
      <c r="F181" s="553" t="s">
        <v>425</v>
      </c>
      <c r="G181" s="553" t="s">
        <v>438</v>
      </c>
      <c r="H181" s="553" t="s">
        <v>455</v>
      </c>
      <c r="I181" s="553" t="s">
        <v>443</v>
      </c>
      <c r="J181" s="553" t="s">
        <v>477</v>
      </c>
      <c r="K181" s="553" t="s">
        <v>442</v>
      </c>
      <c r="L181" s="553" t="s">
        <v>429</v>
      </c>
      <c r="M181" s="553" t="s">
        <v>430</v>
      </c>
      <c r="N181" s="553" t="s">
        <v>431</v>
      </c>
      <c r="O181" s="553" t="s">
        <v>431</v>
      </c>
      <c r="P181" s="553" t="s">
        <v>432</v>
      </c>
      <c r="Q181" s="553" t="s">
        <v>423</v>
      </c>
      <c r="R181" s="553" t="s">
        <v>475</v>
      </c>
      <c r="S181" s="570" t="e">
        <f>IF(VLOOKUP($X181,'Tabulka 3A'!$B$10:$G$48,'Tabulka 3A'!M$1,0)="","",VLOOKUP($X181,'Tabulka 3A'!$B$10:$G$48,'Tabulka 3A'!M$1,0))</f>
        <v>#N/A</v>
      </c>
      <c r="T181" s="570" t="e">
        <f>IF(VLOOKUP($X181,'Tabulka 3A'!$B$10:$G$48,'Tabulka 3A'!N$1,0)="","",VLOOKUP($X181,'Tabulka 3A'!$B$10:$G$48,'Tabulka 3A'!N$1,0))</f>
        <v>#N/A</v>
      </c>
      <c r="U181" s="570" t="e">
        <f>IF(VLOOKUP($X181,'Tabulka 3A'!$B$10:$G$48,'Tabulka 3A'!O$1,0)="","",VLOOKUP($X181,'Tabulka 3A'!$B$10:$G$48,'Tabulka 3A'!O$1,0))</f>
        <v>#N/A</v>
      </c>
      <c r="V181" s="570" t="e">
        <f>IF(VLOOKUP($X181,'Tabulka 3A'!$B$10:$G$48,'Tabulka 3A'!P$1,0)="","",VLOOKUP($X181,'Tabulka 3A'!$B$10:$G$48,'Tabulka 3A'!P$1,0))</f>
        <v>#N/A</v>
      </c>
      <c r="W181" s="553"/>
      <c r="X181" s="562" t="str">
        <f t="shared" si="2"/>
        <v>A.N.@@._Z.S13._Z.C.AD.F.F5OP.T.S.V._T._T.XDC.N.EDP3</v>
      </c>
      <c r="Y181" s="562"/>
      <c r="Z181" s="562"/>
      <c r="AA181" s="564" t="str">
        <f>IFERROR(+IF(X181=VLOOKUP(X181,'Tabulka 3A'!$B$10:$B$48,1,0),"OK","check!!!!"),"check!!!!")</f>
        <v>check!!!!</v>
      </c>
      <c r="AB181" s="562" t="str">
        <f>IF('Tabulka 3A'!B26=X181,"ok","check!!!!")</f>
        <v>check!!!!</v>
      </c>
      <c r="AC181" s="565"/>
      <c r="AD181" s="566"/>
      <c r="AE181" s="566"/>
      <c r="AF181" s="566"/>
      <c r="AG181" s="566"/>
      <c r="AH181" s="566"/>
      <c r="AI181" s="566"/>
      <c r="AJ181" s="566"/>
      <c r="AK181" s="566"/>
      <c r="AL181" s="566"/>
      <c r="AM181" s="566"/>
      <c r="AN181" s="566"/>
      <c r="AO181" s="566"/>
    </row>
    <row r="182" spans="1:41">
      <c r="A182" s="553" t="s">
        <v>422</v>
      </c>
      <c r="B182" s="553" t="s">
        <v>423</v>
      </c>
      <c r="C182" s="553" t="s">
        <v>424</v>
      </c>
      <c r="D182" s="553" t="s">
        <v>425</v>
      </c>
      <c r="E182" s="553" t="s">
        <v>426</v>
      </c>
      <c r="F182" s="553" t="s">
        <v>425</v>
      </c>
      <c r="G182" s="553" t="s">
        <v>438</v>
      </c>
      <c r="H182" s="553" t="s">
        <v>422</v>
      </c>
      <c r="I182" s="553" t="s">
        <v>443</v>
      </c>
      <c r="J182" s="553" t="s">
        <v>478</v>
      </c>
      <c r="K182" s="553" t="s">
        <v>442</v>
      </c>
      <c r="L182" s="553" t="s">
        <v>429</v>
      </c>
      <c r="M182" s="553" t="s">
        <v>430</v>
      </c>
      <c r="N182" s="553" t="s">
        <v>431</v>
      </c>
      <c r="O182" s="553" t="s">
        <v>431</v>
      </c>
      <c r="P182" s="553" t="s">
        <v>432</v>
      </c>
      <c r="Q182" s="553" t="s">
        <v>423</v>
      </c>
      <c r="R182" s="553" t="s">
        <v>475</v>
      </c>
      <c r="S182" s="570" t="e">
        <f>IF(VLOOKUP($X182,'Tabulka 3A'!$B$10:$G$48,'Tabulka 3A'!M$1,0)="","",VLOOKUP($X182,'Tabulka 3A'!$B$10:$G$48,'Tabulka 3A'!M$1,0))</f>
        <v>#N/A</v>
      </c>
      <c r="T182" s="570" t="e">
        <f>IF(VLOOKUP($X182,'Tabulka 3A'!$B$10:$G$48,'Tabulka 3A'!N$1,0)="","",VLOOKUP($X182,'Tabulka 3A'!$B$10:$G$48,'Tabulka 3A'!N$1,0))</f>
        <v>#N/A</v>
      </c>
      <c r="U182" s="570" t="e">
        <f>IF(VLOOKUP($X182,'Tabulka 3A'!$B$10:$G$48,'Tabulka 3A'!O$1,0)="","",VLOOKUP($X182,'Tabulka 3A'!$B$10:$G$48,'Tabulka 3A'!O$1,0))</f>
        <v>#N/A</v>
      </c>
      <c r="V182" s="570" t="e">
        <f>IF(VLOOKUP($X182,'Tabulka 3A'!$B$10:$G$48,'Tabulka 3A'!P$1,0)="","",VLOOKUP($X182,'Tabulka 3A'!$B$10:$G$48,'Tabulka 3A'!P$1,0))</f>
        <v>#N/A</v>
      </c>
      <c r="W182" s="553"/>
      <c r="X182" s="562" t="str">
        <f t="shared" si="2"/>
        <v>A.N.@@._Z.S13._Z.C.A.F.F71.T.S.V._T._T.XDC.N.EDP3</v>
      </c>
      <c r="Y182" s="562"/>
      <c r="Z182" s="562"/>
      <c r="AA182" s="564" t="str">
        <f>IFERROR(+IF(X182=VLOOKUP(X182,'Tabulka 3A'!$B$10:$B$48,1,0),"OK","check!!!!"),"check!!!!")</f>
        <v>check!!!!</v>
      </c>
      <c r="AB182" s="562" t="str">
        <f>IF('Tabulka 3A'!B27=X182,"ok","check!!!!")</f>
        <v>check!!!!</v>
      </c>
      <c r="AC182" s="565"/>
      <c r="AD182" s="566"/>
      <c r="AE182" s="566"/>
      <c r="AF182" s="566"/>
      <c r="AG182" s="566"/>
      <c r="AH182" s="566"/>
      <c r="AI182" s="566"/>
      <c r="AJ182" s="566"/>
      <c r="AK182" s="566"/>
      <c r="AL182" s="566"/>
      <c r="AM182" s="566"/>
      <c r="AN182" s="566"/>
      <c r="AO182" s="566"/>
    </row>
    <row r="183" spans="1:41">
      <c r="A183" s="553" t="s">
        <v>422</v>
      </c>
      <c r="B183" s="553" t="s">
        <v>423</v>
      </c>
      <c r="C183" s="553" t="s">
        <v>424</v>
      </c>
      <c r="D183" s="553" t="s">
        <v>425</v>
      </c>
      <c r="E183" s="553" t="s">
        <v>426</v>
      </c>
      <c r="F183" s="553" t="s">
        <v>425</v>
      </c>
      <c r="G183" s="553" t="s">
        <v>438</v>
      </c>
      <c r="H183" s="553" t="s">
        <v>422</v>
      </c>
      <c r="I183" s="553" t="s">
        <v>443</v>
      </c>
      <c r="J183" s="553" t="s">
        <v>464</v>
      </c>
      <c r="K183" s="553" t="s">
        <v>442</v>
      </c>
      <c r="L183" s="553" t="s">
        <v>429</v>
      </c>
      <c r="M183" s="553" t="s">
        <v>430</v>
      </c>
      <c r="N183" s="553" t="s">
        <v>431</v>
      </c>
      <c r="O183" s="553" t="s">
        <v>431</v>
      </c>
      <c r="P183" s="553" t="s">
        <v>432</v>
      </c>
      <c r="Q183" s="553" t="s">
        <v>423</v>
      </c>
      <c r="R183" s="553" t="s">
        <v>475</v>
      </c>
      <c r="S183" s="570" t="e">
        <f>IF(VLOOKUP($X183,'Tabulka 3A'!$B$10:$G$48,'Tabulka 3A'!M$1,0)="","",VLOOKUP($X183,'Tabulka 3A'!$B$10:$G$48,'Tabulka 3A'!M$1,0))</f>
        <v>#N/A</v>
      </c>
      <c r="T183" s="570" t="e">
        <f>IF(VLOOKUP($X183,'Tabulka 3A'!$B$10:$G$48,'Tabulka 3A'!N$1,0)="","",VLOOKUP($X183,'Tabulka 3A'!$B$10:$G$48,'Tabulka 3A'!N$1,0))</f>
        <v>#N/A</v>
      </c>
      <c r="U183" s="570" t="e">
        <f>IF(VLOOKUP($X183,'Tabulka 3A'!$B$10:$G$48,'Tabulka 3A'!O$1,0)="","",VLOOKUP($X183,'Tabulka 3A'!$B$10:$G$48,'Tabulka 3A'!O$1,0))</f>
        <v>#N/A</v>
      </c>
      <c r="V183" s="570" t="e">
        <f>IF(VLOOKUP($X183,'Tabulka 3A'!$B$10:$G$48,'Tabulka 3A'!P$1,0)="","",VLOOKUP($X183,'Tabulka 3A'!$B$10:$G$48,'Tabulka 3A'!P$1,0))</f>
        <v>#N/A</v>
      </c>
      <c r="W183" s="553"/>
      <c r="X183" s="562" t="str">
        <f t="shared" si="2"/>
        <v>A.N.@@._Z.S13._Z.C.A.F.F8.T.S.V._T._T.XDC.N.EDP3</v>
      </c>
      <c r="Y183" s="562"/>
      <c r="Z183" s="562"/>
      <c r="AA183" s="564" t="str">
        <f>IFERROR(+IF(X183=VLOOKUP(X183,'Tabulka 3A'!$B$10:$B$48,1,0),"OK","check!!!!"),"check!!!!")</f>
        <v>check!!!!</v>
      </c>
      <c r="AB183" s="562" t="str">
        <f>IF('Tabulka 3A'!B28=X183,"ok","check!!!!")</f>
        <v>check!!!!</v>
      </c>
      <c r="AC183" s="565"/>
      <c r="AD183" s="566"/>
      <c r="AE183" s="566"/>
      <c r="AF183" s="566"/>
      <c r="AG183" s="566"/>
      <c r="AH183" s="566"/>
      <c r="AI183" s="566"/>
      <c r="AJ183" s="566"/>
      <c r="AK183" s="566"/>
      <c r="AL183" s="566"/>
      <c r="AM183" s="566"/>
      <c r="AN183" s="566"/>
      <c r="AO183" s="566"/>
    </row>
    <row r="184" spans="1:41">
      <c r="A184" s="553" t="s">
        <v>422</v>
      </c>
      <c r="B184" s="553" t="s">
        <v>423</v>
      </c>
      <c r="C184" s="553" t="s">
        <v>424</v>
      </c>
      <c r="D184" s="553" t="s">
        <v>425</v>
      </c>
      <c r="E184" s="553" t="s">
        <v>426</v>
      </c>
      <c r="F184" s="553" t="s">
        <v>425</v>
      </c>
      <c r="G184" s="553" t="s">
        <v>438</v>
      </c>
      <c r="H184" s="553" t="s">
        <v>422</v>
      </c>
      <c r="I184" s="553" t="s">
        <v>443</v>
      </c>
      <c r="J184" s="553" t="s">
        <v>479</v>
      </c>
      <c r="K184" s="553" t="s">
        <v>442</v>
      </c>
      <c r="L184" s="553" t="s">
        <v>429</v>
      </c>
      <c r="M184" s="553" t="s">
        <v>430</v>
      </c>
      <c r="N184" s="553" t="s">
        <v>431</v>
      </c>
      <c r="O184" s="553" t="s">
        <v>431</v>
      </c>
      <c r="P184" s="553" t="s">
        <v>432</v>
      </c>
      <c r="Q184" s="553" t="s">
        <v>423</v>
      </c>
      <c r="R184" s="553" t="s">
        <v>475</v>
      </c>
      <c r="S184" s="570" t="e">
        <f>IF(VLOOKUP($X184,'Tabulka 3A'!$B$10:$G$48,'Tabulka 3A'!M$1,0)="","",VLOOKUP($X184,'Tabulka 3A'!$B$10:$G$48,'Tabulka 3A'!M$1,0))</f>
        <v>#N/A</v>
      </c>
      <c r="T184" s="570" t="e">
        <f>IF(VLOOKUP($X184,'Tabulka 3A'!$B$10:$G$48,'Tabulka 3A'!N$1,0)="","",VLOOKUP($X184,'Tabulka 3A'!$B$10:$G$48,'Tabulka 3A'!N$1,0))</f>
        <v>#N/A</v>
      </c>
      <c r="U184" s="570" t="e">
        <f>IF(VLOOKUP($X184,'Tabulka 3A'!$B$10:$G$48,'Tabulka 3A'!O$1,0)="","",VLOOKUP($X184,'Tabulka 3A'!$B$10:$G$48,'Tabulka 3A'!O$1,0))</f>
        <v>#N/A</v>
      </c>
      <c r="V184" s="570" t="e">
        <f>IF(VLOOKUP($X184,'Tabulka 3A'!$B$10:$G$48,'Tabulka 3A'!P$1,0)="","",VLOOKUP($X184,'Tabulka 3A'!$B$10:$G$48,'Tabulka 3A'!P$1,0))</f>
        <v>#N/A</v>
      </c>
      <c r="W184" s="553"/>
      <c r="X184" s="562" t="str">
        <f t="shared" si="2"/>
        <v>A.N.@@._Z.S13._Z.C.A.F.FN.T.S.V._T._T.XDC.N.EDP3</v>
      </c>
      <c r="Y184" s="562"/>
      <c r="Z184" s="562"/>
      <c r="AA184" s="564" t="str">
        <f>IFERROR(+IF(X184=VLOOKUP(X184,'Tabulka 3A'!$B$10:$B$48,1,0),"OK","check!!!!"),"check!!!!")</f>
        <v>check!!!!</v>
      </c>
      <c r="AB184" s="562" t="str">
        <f>IF('Tabulka 3A'!B29=X184,"ok","check!!!!")</f>
        <v>check!!!!</v>
      </c>
      <c r="AC184" s="565"/>
      <c r="AD184" s="566"/>
      <c r="AE184" s="566"/>
      <c r="AF184" s="566"/>
      <c r="AG184" s="566"/>
      <c r="AH184" s="566"/>
      <c r="AI184" s="566"/>
      <c r="AJ184" s="566"/>
      <c r="AK184" s="566"/>
      <c r="AL184" s="566"/>
      <c r="AM184" s="566"/>
      <c r="AN184" s="566"/>
      <c r="AO184" s="566"/>
    </row>
    <row r="185" spans="1:41">
      <c r="A185" s="553" t="s">
        <v>422</v>
      </c>
      <c r="B185" s="553" t="s">
        <v>423</v>
      </c>
      <c r="C185" s="553" t="s">
        <v>424</v>
      </c>
      <c r="D185" s="553" t="s">
        <v>425</v>
      </c>
      <c r="E185" s="553" t="s">
        <v>426</v>
      </c>
      <c r="F185" s="553" t="s">
        <v>425</v>
      </c>
      <c r="G185" s="553" t="s">
        <v>438</v>
      </c>
      <c r="H185" s="553" t="s">
        <v>467</v>
      </c>
      <c r="I185" s="553" t="s">
        <v>480</v>
      </c>
      <c r="J185" s="553" t="s">
        <v>425</v>
      </c>
      <c r="K185" s="553" t="s">
        <v>442</v>
      </c>
      <c r="L185" s="553" t="s">
        <v>429</v>
      </c>
      <c r="M185" s="553" t="s">
        <v>430</v>
      </c>
      <c r="N185" s="553" t="s">
        <v>431</v>
      </c>
      <c r="O185" s="553" t="s">
        <v>431</v>
      </c>
      <c r="P185" s="553" t="s">
        <v>432</v>
      </c>
      <c r="Q185" s="553" t="s">
        <v>423</v>
      </c>
      <c r="R185" s="553" t="s">
        <v>475</v>
      </c>
      <c r="S185" s="570" t="e">
        <f>IF(VLOOKUP($X185,'Tabulka 3A'!$B$10:$G$48,'Tabulka 3A'!M$1,0)="","",VLOOKUP($X185,'Tabulka 3A'!$B$10:$G$48,'Tabulka 3A'!M$1,0))</f>
        <v>#N/A</v>
      </c>
      <c r="T185" s="570" t="e">
        <f>IF(VLOOKUP($X185,'Tabulka 3A'!$B$10:$G$48,'Tabulka 3A'!N$1,0)="","",VLOOKUP($X185,'Tabulka 3A'!$B$10:$G$48,'Tabulka 3A'!N$1,0))</f>
        <v>#N/A</v>
      </c>
      <c r="U185" s="570" t="e">
        <f>IF(VLOOKUP($X185,'Tabulka 3A'!$B$10:$G$48,'Tabulka 3A'!O$1,0)="","",VLOOKUP($X185,'Tabulka 3A'!$B$10:$G$48,'Tabulka 3A'!O$1,0))</f>
        <v>#N/A</v>
      </c>
      <c r="V185" s="570" t="e">
        <f>IF(VLOOKUP($X185,'Tabulka 3A'!$B$10:$G$48,'Tabulka 3A'!P$1,0)="","",VLOOKUP($X185,'Tabulka 3A'!$B$10:$G$48,'Tabulka 3A'!P$1,0))</f>
        <v>#N/A</v>
      </c>
      <c r="W185" s="553"/>
      <c r="X185" s="562" t="str">
        <f t="shared" si="2"/>
        <v>A.N.@@._Z.S13._Z.C._X.ORADJ._Z.T.S.V._T._T.XDC.N.EDP3</v>
      </c>
      <c r="Y185" s="562"/>
      <c r="Z185" s="562"/>
      <c r="AA185" s="564" t="str">
        <f>IFERROR(+IF(X185=VLOOKUP(X185,'Tabulka 3A'!$B$10:$B$48,1,0),"OK","check!!!!"),"check!!!!")</f>
        <v>check!!!!</v>
      </c>
      <c r="AB185" s="562" t="str">
        <f>IF('Tabulka 3A'!B31=X185,"ok","check!!!!")</f>
        <v>check!!!!</v>
      </c>
      <c r="AC185" s="565"/>
      <c r="AD185" s="566"/>
      <c r="AE185" s="566"/>
      <c r="AF185" s="566"/>
      <c r="AG185" s="566"/>
      <c r="AH185" s="566"/>
      <c r="AI185" s="566"/>
      <c r="AJ185" s="566"/>
      <c r="AK185" s="566"/>
      <c r="AL185" s="566"/>
      <c r="AM185" s="566"/>
      <c r="AN185" s="566"/>
      <c r="AO185" s="566"/>
    </row>
    <row r="186" spans="1:41">
      <c r="A186" s="553" t="s">
        <v>422</v>
      </c>
      <c r="B186" s="553" t="s">
        <v>423</v>
      </c>
      <c r="C186" s="553" t="s">
        <v>424</v>
      </c>
      <c r="D186" s="553" t="s">
        <v>425</v>
      </c>
      <c r="E186" s="553" t="s">
        <v>426</v>
      </c>
      <c r="F186" s="553" t="s">
        <v>425</v>
      </c>
      <c r="G186" s="553" t="s">
        <v>438</v>
      </c>
      <c r="H186" s="553" t="s">
        <v>439</v>
      </c>
      <c r="I186" s="553" t="s">
        <v>443</v>
      </c>
      <c r="J186" s="553" t="s">
        <v>478</v>
      </c>
      <c r="K186" s="553" t="s">
        <v>442</v>
      </c>
      <c r="L186" s="553" t="s">
        <v>429</v>
      </c>
      <c r="M186" s="553" t="s">
        <v>430</v>
      </c>
      <c r="N186" s="553" t="s">
        <v>431</v>
      </c>
      <c r="O186" s="553" t="s">
        <v>431</v>
      </c>
      <c r="P186" s="553" t="s">
        <v>432</v>
      </c>
      <c r="Q186" s="553" t="s">
        <v>423</v>
      </c>
      <c r="R186" s="553" t="s">
        <v>475</v>
      </c>
      <c r="S186" s="570" t="e">
        <f>IF(VLOOKUP($X186,'Tabulka 3A'!$B$10:$G$48,'Tabulka 3A'!M$1,0)="","",VLOOKUP($X186,'Tabulka 3A'!$B$10:$G$48,'Tabulka 3A'!M$1,0))</f>
        <v>#N/A</v>
      </c>
      <c r="T186" s="570" t="e">
        <f>IF(VLOOKUP($X186,'Tabulka 3A'!$B$10:$G$48,'Tabulka 3A'!N$1,0)="","",VLOOKUP($X186,'Tabulka 3A'!$B$10:$G$48,'Tabulka 3A'!N$1,0))</f>
        <v>#N/A</v>
      </c>
      <c r="U186" s="570" t="e">
        <f>IF(VLOOKUP($X186,'Tabulka 3A'!$B$10:$G$48,'Tabulka 3A'!O$1,0)="","",VLOOKUP($X186,'Tabulka 3A'!$B$10:$G$48,'Tabulka 3A'!O$1,0))</f>
        <v>#N/A</v>
      </c>
      <c r="V186" s="570" t="e">
        <f>IF(VLOOKUP($X186,'Tabulka 3A'!$B$10:$G$48,'Tabulka 3A'!P$1,0)="","",VLOOKUP($X186,'Tabulka 3A'!$B$10:$G$48,'Tabulka 3A'!P$1,0))</f>
        <v>#N/A</v>
      </c>
      <c r="W186" s="553"/>
      <c r="X186" s="562" t="str">
        <f t="shared" si="2"/>
        <v>A.N.@@._Z.S13._Z.C.L.F.F71.T.S.V._T._T.XDC.N.EDP3</v>
      </c>
      <c r="Y186" s="562"/>
      <c r="Z186" s="562"/>
      <c r="AA186" s="564" t="str">
        <f>IFERROR(+IF(X186=VLOOKUP(X186,'Tabulka 3A'!$B$10:$B$48,1,0),"OK","check!!!!"),"check!!!!")</f>
        <v>check!!!!</v>
      </c>
      <c r="AB186" s="562" t="str">
        <f>IF('Tabulka 3A'!B32=X186,"ok","check!!!!")</f>
        <v>check!!!!</v>
      </c>
      <c r="AC186" s="565"/>
      <c r="AD186" s="566"/>
      <c r="AE186" s="566"/>
      <c r="AF186" s="566"/>
      <c r="AG186" s="566"/>
      <c r="AH186" s="566"/>
      <c r="AI186" s="566"/>
      <c r="AJ186" s="566"/>
      <c r="AK186" s="566"/>
      <c r="AL186" s="566"/>
      <c r="AM186" s="566"/>
      <c r="AN186" s="566"/>
      <c r="AO186" s="566"/>
    </row>
    <row r="187" spans="1:41">
      <c r="A187" s="553" t="s">
        <v>422</v>
      </c>
      <c r="B187" s="553" t="s">
        <v>423</v>
      </c>
      <c r="C187" s="553" t="s">
        <v>424</v>
      </c>
      <c r="D187" s="553" t="s">
        <v>425</v>
      </c>
      <c r="E187" s="553" t="s">
        <v>426</v>
      </c>
      <c r="F187" s="553" t="s">
        <v>425</v>
      </c>
      <c r="G187" s="553" t="s">
        <v>438</v>
      </c>
      <c r="H187" s="553" t="s">
        <v>439</v>
      </c>
      <c r="I187" s="553" t="s">
        <v>443</v>
      </c>
      <c r="J187" s="553" t="s">
        <v>464</v>
      </c>
      <c r="K187" s="553" t="s">
        <v>442</v>
      </c>
      <c r="L187" s="553" t="s">
        <v>429</v>
      </c>
      <c r="M187" s="553" t="s">
        <v>430</v>
      </c>
      <c r="N187" s="553" t="s">
        <v>431</v>
      </c>
      <c r="O187" s="553" t="s">
        <v>431</v>
      </c>
      <c r="P187" s="553" t="s">
        <v>432</v>
      </c>
      <c r="Q187" s="553" t="s">
        <v>423</v>
      </c>
      <c r="R187" s="553" t="s">
        <v>475</v>
      </c>
      <c r="S187" s="570" t="e">
        <f>IF(VLOOKUP($X187,'Tabulka 3A'!$B$10:$G$48,'Tabulka 3A'!M$1,0)="","",VLOOKUP($X187,'Tabulka 3A'!$B$10:$G$48,'Tabulka 3A'!M$1,0))</f>
        <v>#N/A</v>
      </c>
      <c r="T187" s="570" t="e">
        <f>IF(VLOOKUP($X187,'Tabulka 3A'!$B$10:$G$48,'Tabulka 3A'!N$1,0)="","",VLOOKUP($X187,'Tabulka 3A'!$B$10:$G$48,'Tabulka 3A'!N$1,0))</f>
        <v>#N/A</v>
      </c>
      <c r="U187" s="570" t="e">
        <f>IF(VLOOKUP($X187,'Tabulka 3A'!$B$10:$G$48,'Tabulka 3A'!O$1,0)="","",VLOOKUP($X187,'Tabulka 3A'!$B$10:$G$48,'Tabulka 3A'!O$1,0))</f>
        <v>#N/A</v>
      </c>
      <c r="V187" s="570" t="e">
        <f>IF(VLOOKUP($X187,'Tabulka 3A'!$B$10:$G$48,'Tabulka 3A'!P$1,0)="","",VLOOKUP($X187,'Tabulka 3A'!$B$10:$G$48,'Tabulka 3A'!P$1,0))</f>
        <v>#N/A</v>
      </c>
      <c r="W187" s="553"/>
      <c r="X187" s="562" t="str">
        <f t="shared" si="2"/>
        <v>A.N.@@._Z.S13._Z.C.L.F.F8.T.S.V._T._T.XDC.N.EDP3</v>
      </c>
      <c r="Y187" s="562"/>
      <c r="Z187" s="562"/>
      <c r="AA187" s="564" t="str">
        <f>IFERROR(+IF(X187=VLOOKUP(X187,'Tabulka 3A'!$B$10:$B$48,1,0),"OK","check!!!!"),"check!!!!")</f>
        <v>check!!!!</v>
      </c>
      <c r="AB187" s="562" t="str">
        <f>IF('Tabulka 3A'!B33=X187,"ok","check!!!!")</f>
        <v>check!!!!</v>
      </c>
      <c r="AC187" s="565"/>
      <c r="AD187" s="566"/>
      <c r="AE187" s="566"/>
      <c r="AF187" s="566"/>
      <c r="AG187" s="566"/>
      <c r="AH187" s="566"/>
      <c r="AI187" s="566"/>
      <c r="AJ187" s="566"/>
      <c r="AK187" s="566"/>
      <c r="AL187" s="566"/>
      <c r="AM187" s="566"/>
      <c r="AN187" s="566"/>
      <c r="AO187" s="566"/>
    </row>
    <row r="188" spans="1:41">
      <c r="A188" s="553" t="s">
        <v>422</v>
      </c>
      <c r="B188" s="553" t="s">
        <v>423</v>
      </c>
      <c r="C188" s="553" t="s">
        <v>424</v>
      </c>
      <c r="D188" s="553" t="s">
        <v>425</v>
      </c>
      <c r="E188" s="553" t="s">
        <v>426</v>
      </c>
      <c r="F188" s="553" t="s">
        <v>425</v>
      </c>
      <c r="G188" s="553" t="s">
        <v>438</v>
      </c>
      <c r="H188" s="553" t="s">
        <v>439</v>
      </c>
      <c r="I188" s="553" t="s">
        <v>443</v>
      </c>
      <c r="J188" s="553" t="s">
        <v>481</v>
      </c>
      <c r="K188" s="553" t="s">
        <v>442</v>
      </c>
      <c r="L188" s="553" t="s">
        <v>429</v>
      </c>
      <c r="M188" s="553" t="s">
        <v>430</v>
      </c>
      <c r="N188" s="553" t="s">
        <v>431</v>
      </c>
      <c r="O188" s="553" t="s">
        <v>431</v>
      </c>
      <c r="P188" s="553" t="s">
        <v>432</v>
      </c>
      <c r="Q188" s="553" t="s">
        <v>423</v>
      </c>
      <c r="R188" s="553" t="s">
        <v>475</v>
      </c>
      <c r="S188" s="570" t="e">
        <f>IF(VLOOKUP($X188,'Tabulka 3A'!$B$10:$G$48,'Tabulka 3A'!M$1,0)="","",VLOOKUP($X188,'Tabulka 3A'!$B$10:$G$48,'Tabulka 3A'!M$1,0))</f>
        <v>#N/A</v>
      </c>
      <c r="T188" s="570" t="e">
        <f>IF(VLOOKUP($X188,'Tabulka 3A'!$B$10:$G$48,'Tabulka 3A'!N$1,0)="","",VLOOKUP($X188,'Tabulka 3A'!$B$10:$G$48,'Tabulka 3A'!N$1,0))</f>
        <v>#N/A</v>
      </c>
      <c r="U188" s="570" t="e">
        <f>IF(VLOOKUP($X188,'Tabulka 3A'!$B$10:$G$48,'Tabulka 3A'!O$1,0)="","",VLOOKUP($X188,'Tabulka 3A'!$B$10:$G$48,'Tabulka 3A'!O$1,0))</f>
        <v>#N/A</v>
      </c>
      <c r="V188" s="570" t="e">
        <f>IF(VLOOKUP($X188,'Tabulka 3A'!$B$10:$G$48,'Tabulka 3A'!P$1,0)="","",VLOOKUP($X188,'Tabulka 3A'!$B$10:$G$48,'Tabulka 3A'!P$1,0))</f>
        <v>#N/A</v>
      </c>
      <c r="W188" s="553"/>
      <c r="X188" s="562" t="str">
        <f t="shared" si="2"/>
        <v>A.N.@@._Z.S13._Z.C.L.F.FV.T.S.V._T._T.XDC.N.EDP3</v>
      </c>
      <c r="Y188" s="562"/>
      <c r="Z188" s="562"/>
      <c r="AA188" s="564" t="str">
        <f>IFERROR(+IF(X188=VLOOKUP(X188,'Tabulka 3A'!$B$10:$B$48,1,0),"OK","check!!!!"),"check!!!!")</f>
        <v>check!!!!</v>
      </c>
      <c r="AB188" s="562" t="str">
        <f>IF('Tabulka 3A'!B34=X188,"ok","check!!!!")</f>
        <v>check!!!!</v>
      </c>
      <c r="AC188" s="565"/>
      <c r="AD188" s="566"/>
      <c r="AE188" s="566"/>
      <c r="AF188" s="566"/>
      <c r="AG188" s="566"/>
      <c r="AH188" s="566"/>
      <c r="AI188" s="566"/>
      <c r="AJ188" s="566"/>
      <c r="AK188" s="566"/>
      <c r="AL188" s="566"/>
      <c r="AM188" s="566"/>
      <c r="AN188" s="566"/>
      <c r="AO188" s="566"/>
    </row>
    <row r="189" spans="1:41">
      <c r="A189" s="553" t="s">
        <v>422</v>
      </c>
      <c r="B189" s="553" t="s">
        <v>423</v>
      </c>
      <c r="C189" s="553" t="s">
        <v>424</v>
      </c>
      <c r="D189" s="553" t="s">
        <v>425</v>
      </c>
      <c r="E189" s="553" t="s">
        <v>426</v>
      </c>
      <c r="F189" s="553" t="s">
        <v>425</v>
      </c>
      <c r="G189" s="553" t="s">
        <v>438</v>
      </c>
      <c r="H189" s="553" t="s">
        <v>425</v>
      </c>
      <c r="I189" s="553" t="s">
        <v>482</v>
      </c>
      <c r="J189" s="553" t="s">
        <v>425</v>
      </c>
      <c r="K189" s="553" t="s">
        <v>442</v>
      </c>
      <c r="L189" s="553" t="s">
        <v>429</v>
      </c>
      <c r="M189" s="553" t="s">
        <v>430</v>
      </c>
      <c r="N189" s="553" t="s">
        <v>431</v>
      </c>
      <c r="O189" s="553" t="s">
        <v>431</v>
      </c>
      <c r="P189" s="553" t="s">
        <v>432</v>
      </c>
      <c r="Q189" s="553" t="s">
        <v>423</v>
      </c>
      <c r="R189" s="553" t="s">
        <v>475</v>
      </c>
      <c r="S189" s="570" t="e">
        <f>IF(VLOOKUP($X189,'Tabulka 3A'!$B$10:$G$48,'Tabulka 3A'!M$1,0)="","",VLOOKUP($X189,'Tabulka 3A'!$B$10:$G$48,'Tabulka 3A'!M$1,0))</f>
        <v>#N/A</v>
      </c>
      <c r="T189" s="570" t="e">
        <f>IF(VLOOKUP($X189,'Tabulka 3A'!$B$10:$G$48,'Tabulka 3A'!N$1,0)="","",VLOOKUP($X189,'Tabulka 3A'!$B$10:$G$48,'Tabulka 3A'!N$1,0))</f>
        <v>#N/A</v>
      </c>
      <c r="U189" s="570" t="e">
        <f>IF(VLOOKUP($X189,'Tabulka 3A'!$B$10:$G$48,'Tabulka 3A'!O$1,0)="","",VLOOKUP($X189,'Tabulka 3A'!$B$10:$G$48,'Tabulka 3A'!O$1,0))</f>
        <v>#N/A</v>
      </c>
      <c r="V189" s="570" t="e">
        <f>IF(VLOOKUP($X189,'Tabulka 3A'!$B$10:$G$48,'Tabulka 3A'!P$1,0)="","",VLOOKUP($X189,'Tabulka 3A'!$B$10:$G$48,'Tabulka 3A'!P$1,0))</f>
        <v>#N/A</v>
      </c>
      <c r="W189" s="553"/>
      <c r="X189" s="562" t="str">
        <f t="shared" si="2"/>
        <v>A.N.@@._Z.S13._Z.C._Z.ORINV._Z.T.S.V._T._T.XDC.N.EDP3</v>
      </c>
      <c r="Y189" s="562"/>
      <c r="Z189" s="562"/>
      <c r="AA189" s="564" t="str">
        <f>IFERROR(+IF(X189=VLOOKUP(X189,'Tabulka 3A'!$B$10:$B$48,1,0),"OK","check!!!!"),"check!!!!")</f>
        <v>check!!!!</v>
      </c>
      <c r="AB189" s="562" t="str">
        <f>IF('Tabulka 3A'!B36=X189,"ok","check!!!!")</f>
        <v>check!!!!</v>
      </c>
      <c r="AC189" s="565"/>
      <c r="AD189" s="566"/>
      <c r="AE189" s="566"/>
      <c r="AF189" s="566"/>
      <c r="AG189" s="566"/>
      <c r="AH189" s="566"/>
      <c r="AI189" s="566"/>
      <c r="AJ189" s="566"/>
      <c r="AK189" s="566"/>
      <c r="AL189" s="566"/>
      <c r="AM189" s="566"/>
      <c r="AN189" s="566"/>
      <c r="AO189" s="566"/>
    </row>
    <row r="190" spans="1:41">
      <c r="A190" s="553" t="s">
        <v>422</v>
      </c>
      <c r="B190" s="553" t="s">
        <v>423</v>
      </c>
      <c r="C190" s="553" t="s">
        <v>424</v>
      </c>
      <c r="D190" s="553" t="s">
        <v>425</v>
      </c>
      <c r="E190" s="553" t="s">
        <v>426</v>
      </c>
      <c r="F190" s="553" t="s">
        <v>425</v>
      </c>
      <c r="G190" s="553" t="s">
        <v>438</v>
      </c>
      <c r="H190" s="553" t="s">
        <v>425</v>
      </c>
      <c r="I190" s="553" t="s">
        <v>463</v>
      </c>
      <c r="J190" s="553" t="s">
        <v>425</v>
      </c>
      <c r="K190" s="553" t="s">
        <v>442</v>
      </c>
      <c r="L190" s="553" t="s">
        <v>429</v>
      </c>
      <c r="M190" s="553" t="s">
        <v>430</v>
      </c>
      <c r="N190" s="553" t="s">
        <v>431</v>
      </c>
      <c r="O190" s="553" t="s">
        <v>431</v>
      </c>
      <c r="P190" s="553" t="s">
        <v>432</v>
      </c>
      <c r="Q190" s="553" t="s">
        <v>423</v>
      </c>
      <c r="R190" s="553" t="s">
        <v>475</v>
      </c>
      <c r="S190" s="570" t="e">
        <f>IF(VLOOKUP($X190,'Tabulka 3A'!$B$10:$G$48,'Tabulka 3A'!M$1,0)="","",VLOOKUP($X190,'Tabulka 3A'!$B$10:$G$48,'Tabulka 3A'!M$1,0))</f>
        <v>#N/A</v>
      </c>
      <c r="T190" s="570" t="e">
        <f>IF(VLOOKUP($X190,'Tabulka 3A'!$B$10:$G$48,'Tabulka 3A'!N$1,0)="","",VLOOKUP($X190,'Tabulka 3A'!$B$10:$G$48,'Tabulka 3A'!N$1,0))</f>
        <v>#N/A</v>
      </c>
      <c r="U190" s="570" t="e">
        <f>IF(VLOOKUP($X190,'Tabulka 3A'!$B$10:$G$48,'Tabulka 3A'!O$1,0)="","",VLOOKUP($X190,'Tabulka 3A'!$B$10:$G$48,'Tabulka 3A'!O$1,0))</f>
        <v>#N/A</v>
      </c>
      <c r="V190" s="570" t="e">
        <f>IF(VLOOKUP($X190,'Tabulka 3A'!$B$10:$G$48,'Tabulka 3A'!P$1,0)="","",VLOOKUP($X190,'Tabulka 3A'!$B$10:$G$48,'Tabulka 3A'!P$1,0))</f>
        <v>#N/A</v>
      </c>
      <c r="W190" s="553"/>
      <c r="X190" s="562" t="str">
        <f t="shared" si="2"/>
        <v>A.N.@@._Z.S13._Z.C._Z.ORD41A._Z.T.S.V._T._T.XDC.N.EDP3</v>
      </c>
      <c r="Y190" s="562"/>
      <c r="Z190" s="562"/>
      <c r="AA190" s="564" t="str">
        <f>IFERROR(+IF(X190=VLOOKUP(X190,'Tabulka 3A'!$B$10:$B$48,1,0),"OK","check!!!!"),"check!!!!")</f>
        <v>check!!!!</v>
      </c>
      <c r="AB190" s="562" t="str">
        <f>IF('Tabulka 3A'!B37=X190,"ok","check!!!!")</f>
        <v>check!!!!</v>
      </c>
      <c r="AC190" s="565"/>
      <c r="AD190" s="566"/>
      <c r="AE190" s="566"/>
      <c r="AF190" s="566"/>
      <c r="AG190" s="566"/>
      <c r="AH190" s="566"/>
      <c r="AI190" s="566"/>
      <c r="AJ190" s="566"/>
      <c r="AK190" s="566"/>
      <c r="AL190" s="566"/>
      <c r="AM190" s="566"/>
      <c r="AN190" s="566"/>
      <c r="AO190" s="566"/>
    </row>
    <row r="191" spans="1:41">
      <c r="A191" s="553" t="s">
        <v>422</v>
      </c>
      <c r="B191" s="553" t="s">
        <v>423</v>
      </c>
      <c r="C191" s="553" t="s">
        <v>424</v>
      </c>
      <c r="D191" s="553" t="s">
        <v>425</v>
      </c>
      <c r="E191" s="553" t="s">
        <v>426</v>
      </c>
      <c r="F191" s="553" t="s">
        <v>425</v>
      </c>
      <c r="G191" s="553" t="s">
        <v>438</v>
      </c>
      <c r="H191" s="553" t="s">
        <v>439</v>
      </c>
      <c r="I191" s="553" t="s">
        <v>483</v>
      </c>
      <c r="J191" s="553" t="s">
        <v>425</v>
      </c>
      <c r="K191" s="553" t="s">
        <v>442</v>
      </c>
      <c r="L191" s="553" t="s">
        <v>429</v>
      </c>
      <c r="M191" s="553" t="s">
        <v>430</v>
      </c>
      <c r="N191" s="553" t="s">
        <v>431</v>
      </c>
      <c r="O191" s="553" t="s">
        <v>431</v>
      </c>
      <c r="P191" s="553" t="s">
        <v>432</v>
      </c>
      <c r="Q191" s="553" t="s">
        <v>423</v>
      </c>
      <c r="R191" s="553" t="s">
        <v>475</v>
      </c>
      <c r="S191" s="570" t="e">
        <f>IF(VLOOKUP($X191,'Tabulka 3A'!$B$10:$G$48,'Tabulka 3A'!M$1,0)="","",VLOOKUP($X191,'Tabulka 3A'!$B$10:$G$48,'Tabulka 3A'!M$1,0))</f>
        <v>#N/A</v>
      </c>
      <c r="T191" s="570" t="e">
        <f>IF(VLOOKUP($X191,'Tabulka 3A'!$B$10:$G$48,'Tabulka 3A'!N$1,0)="","",VLOOKUP($X191,'Tabulka 3A'!$B$10:$G$48,'Tabulka 3A'!N$1,0))</f>
        <v>#N/A</v>
      </c>
      <c r="U191" s="570" t="e">
        <f>IF(VLOOKUP($X191,'Tabulka 3A'!$B$10:$G$48,'Tabulka 3A'!O$1,0)="","",VLOOKUP($X191,'Tabulka 3A'!$B$10:$G$48,'Tabulka 3A'!O$1,0))</f>
        <v>#N/A</v>
      </c>
      <c r="V191" s="570" t="e">
        <f>IF(VLOOKUP($X191,'Tabulka 3A'!$B$10:$G$48,'Tabulka 3A'!P$1,0)="","",VLOOKUP($X191,'Tabulka 3A'!$B$10:$G$48,'Tabulka 3A'!P$1,0))</f>
        <v>#N/A</v>
      </c>
      <c r="W191" s="553"/>
      <c r="X191" s="562" t="str">
        <f t="shared" si="2"/>
        <v>A.N.@@._Z.S13._Z.C.L.ORRNV._Z.T.S.V._T._T.XDC.N.EDP3</v>
      </c>
      <c r="Y191" s="562"/>
      <c r="Z191" s="562"/>
      <c r="AA191" s="564" t="str">
        <f>IFERROR(+IF(X191=VLOOKUP(X191,'Tabulka 3A'!$B$10:$B$48,1,0),"OK","check!!!!"),"check!!!!")</f>
        <v>check!!!!</v>
      </c>
      <c r="AB191" s="562" t="str">
        <f>IF('Tabulka 3A'!B38=X191,"ok","check!!!!")</f>
        <v>check!!!!</v>
      </c>
      <c r="AC191" s="565"/>
      <c r="AD191" s="566"/>
      <c r="AE191" s="566"/>
      <c r="AF191" s="566"/>
      <c r="AG191" s="566"/>
      <c r="AH191" s="566"/>
      <c r="AI191" s="566"/>
      <c r="AJ191" s="566"/>
      <c r="AK191" s="566"/>
      <c r="AL191" s="566"/>
      <c r="AM191" s="566"/>
      <c r="AN191" s="566"/>
      <c r="AO191" s="566"/>
    </row>
    <row r="192" spans="1:41">
      <c r="A192" s="553" t="s">
        <v>422</v>
      </c>
      <c r="B192" s="553" t="s">
        <v>423</v>
      </c>
      <c r="C192" s="553" t="s">
        <v>424</v>
      </c>
      <c r="D192" s="553" t="s">
        <v>425</v>
      </c>
      <c r="E192" s="553" t="s">
        <v>426</v>
      </c>
      <c r="F192" s="553" t="s">
        <v>425</v>
      </c>
      <c r="G192" s="553" t="s">
        <v>438</v>
      </c>
      <c r="H192" s="553" t="s">
        <v>425</v>
      </c>
      <c r="I192" s="553" t="s">
        <v>484</v>
      </c>
      <c r="J192" s="553" t="s">
        <v>425</v>
      </c>
      <c r="K192" s="553" t="s">
        <v>442</v>
      </c>
      <c r="L192" s="553" t="s">
        <v>429</v>
      </c>
      <c r="M192" s="553" t="s">
        <v>430</v>
      </c>
      <c r="N192" s="553" t="s">
        <v>431</v>
      </c>
      <c r="O192" s="553" t="s">
        <v>431</v>
      </c>
      <c r="P192" s="553" t="s">
        <v>432</v>
      </c>
      <c r="Q192" s="553" t="s">
        <v>423</v>
      </c>
      <c r="R192" s="553" t="s">
        <v>475</v>
      </c>
      <c r="S192" s="570" t="e">
        <f>IF(VLOOKUP($X192,'Tabulka 3A'!$B$10:$G$48,'Tabulka 3A'!M$1,0)="","",VLOOKUP($X192,'Tabulka 3A'!$B$10:$G$48,'Tabulka 3A'!M$1,0))</f>
        <v>#N/A</v>
      </c>
      <c r="T192" s="570" t="e">
        <f>IF(VLOOKUP($X192,'Tabulka 3A'!$B$10:$G$48,'Tabulka 3A'!N$1,0)="","",VLOOKUP($X192,'Tabulka 3A'!$B$10:$G$48,'Tabulka 3A'!N$1,0))</f>
        <v>#N/A</v>
      </c>
      <c r="U192" s="570" t="e">
        <f>IF(VLOOKUP($X192,'Tabulka 3A'!$B$10:$G$48,'Tabulka 3A'!O$1,0)="","",VLOOKUP($X192,'Tabulka 3A'!$B$10:$G$48,'Tabulka 3A'!O$1,0))</f>
        <v>#N/A</v>
      </c>
      <c r="V192" s="570" t="e">
        <f>IF(VLOOKUP($X192,'Tabulka 3A'!$B$10:$G$48,'Tabulka 3A'!P$1,0)="","",VLOOKUP($X192,'Tabulka 3A'!$B$10:$G$48,'Tabulka 3A'!P$1,0))</f>
        <v>#N/A</v>
      </c>
      <c r="W192" s="553"/>
      <c r="X192" s="562" t="str">
        <f t="shared" si="2"/>
        <v>A.N.@@._Z.S13._Z.C._Z.ORFCD._Z.T.S.V._T._T.XDC.N.EDP3</v>
      </c>
      <c r="Y192" s="562"/>
      <c r="Z192" s="562"/>
      <c r="AA192" s="564" t="str">
        <f>IFERROR(+IF(X192=VLOOKUP(X192,'Tabulka 3A'!$B$10:$B$48,1,0),"OK","check!!!!"),"check!!!!")</f>
        <v>check!!!!</v>
      </c>
      <c r="AB192" s="562" t="str">
        <f>IF('Tabulka 3A'!B40=X192,"ok","check!!!!")</f>
        <v>check!!!!</v>
      </c>
      <c r="AC192" s="565"/>
      <c r="AD192" s="566"/>
      <c r="AE192" s="566"/>
      <c r="AF192" s="566"/>
      <c r="AG192" s="566"/>
      <c r="AH192" s="566"/>
      <c r="AI192" s="566"/>
      <c r="AJ192" s="566"/>
      <c r="AK192" s="566"/>
      <c r="AL192" s="566"/>
      <c r="AM192" s="566"/>
      <c r="AN192" s="566"/>
      <c r="AO192" s="566"/>
    </row>
    <row r="193" spans="1:41">
      <c r="A193" s="553" t="s">
        <v>422</v>
      </c>
      <c r="B193" s="553" t="s">
        <v>423</v>
      </c>
      <c r="C193" s="553" t="s">
        <v>424</v>
      </c>
      <c r="D193" s="553" t="s">
        <v>425</v>
      </c>
      <c r="E193" s="553" t="s">
        <v>426</v>
      </c>
      <c r="F193" s="553" t="s">
        <v>425</v>
      </c>
      <c r="G193" s="553" t="s">
        <v>438</v>
      </c>
      <c r="H193" s="553" t="s">
        <v>425</v>
      </c>
      <c r="I193" s="553" t="s">
        <v>485</v>
      </c>
      <c r="J193" s="553" t="s">
        <v>425</v>
      </c>
      <c r="K193" s="553" t="s">
        <v>442</v>
      </c>
      <c r="L193" s="553" t="s">
        <v>429</v>
      </c>
      <c r="M193" s="553" t="s">
        <v>430</v>
      </c>
      <c r="N193" s="553" t="s">
        <v>431</v>
      </c>
      <c r="O193" s="553" t="s">
        <v>431</v>
      </c>
      <c r="P193" s="553" t="s">
        <v>432</v>
      </c>
      <c r="Q193" s="553" t="s">
        <v>423</v>
      </c>
      <c r="R193" s="553" t="s">
        <v>475</v>
      </c>
      <c r="S193" s="570" t="e">
        <f>IF(VLOOKUP($X193,'Tabulka 3A'!$B$10:$G$48,'Tabulka 3A'!M$1,0)="","",VLOOKUP($X193,'Tabulka 3A'!$B$10:$G$48,'Tabulka 3A'!M$1,0))</f>
        <v>#N/A</v>
      </c>
      <c r="T193" s="570" t="e">
        <f>IF(VLOOKUP($X193,'Tabulka 3A'!$B$10:$G$48,'Tabulka 3A'!N$1,0)="","",VLOOKUP($X193,'Tabulka 3A'!$B$10:$G$48,'Tabulka 3A'!N$1,0))</f>
        <v>#N/A</v>
      </c>
      <c r="U193" s="570" t="e">
        <f>IF(VLOOKUP($X193,'Tabulka 3A'!$B$10:$G$48,'Tabulka 3A'!O$1,0)="","",VLOOKUP($X193,'Tabulka 3A'!$B$10:$G$48,'Tabulka 3A'!O$1,0))</f>
        <v>#N/A</v>
      </c>
      <c r="V193" s="570" t="e">
        <f>IF(VLOOKUP($X193,'Tabulka 3A'!$B$10:$G$48,'Tabulka 3A'!P$1,0)="","",VLOOKUP($X193,'Tabulka 3A'!$B$10:$G$48,'Tabulka 3A'!P$1,0))</f>
        <v>#N/A</v>
      </c>
      <c r="W193" s="553"/>
      <c r="X193" s="562" t="str">
        <f t="shared" si="2"/>
        <v>A.N.@@._Z.S13._Z.C._Z.K61._Z.T.S.V._T._T.XDC.N.EDP3</v>
      </c>
      <c r="Y193" s="562"/>
      <c r="Z193" s="562"/>
      <c r="AA193" s="564" t="str">
        <f>IFERROR(+IF(X193=VLOOKUP(X193,'Tabulka 3A'!$B$10:$B$48,1,0),"OK","check!!!!"),"check!!!!")</f>
        <v>check!!!!</v>
      </c>
      <c r="AB193" s="562" t="str">
        <f>IF('Tabulka 3A'!B41=X193,"ok","check!!!!")</f>
        <v>check!!!!</v>
      </c>
      <c r="AC193" s="565"/>
      <c r="AD193" s="566"/>
      <c r="AE193" s="566"/>
      <c r="AF193" s="566"/>
      <c r="AG193" s="566"/>
      <c r="AH193" s="566"/>
      <c r="AI193" s="566"/>
      <c r="AJ193" s="566"/>
      <c r="AK193" s="566"/>
      <c r="AL193" s="566"/>
      <c r="AM193" s="566"/>
      <c r="AN193" s="566"/>
      <c r="AO193" s="566"/>
    </row>
    <row r="194" spans="1:41">
      <c r="A194" s="553" t="s">
        <v>422</v>
      </c>
      <c r="B194" s="553" t="s">
        <v>423</v>
      </c>
      <c r="C194" s="553" t="s">
        <v>424</v>
      </c>
      <c r="D194" s="553" t="s">
        <v>425</v>
      </c>
      <c r="E194" s="553" t="s">
        <v>426</v>
      </c>
      <c r="F194" s="553" t="s">
        <v>425</v>
      </c>
      <c r="G194" s="553" t="s">
        <v>438</v>
      </c>
      <c r="H194" s="553" t="s">
        <v>425</v>
      </c>
      <c r="I194" s="553" t="s">
        <v>486</v>
      </c>
      <c r="J194" s="553" t="s">
        <v>425</v>
      </c>
      <c r="K194" s="553" t="s">
        <v>442</v>
      </c>
      <c r="L194" s="553" t="s">
        <v>429</v>
      </c>
      <c r="M194" s="553" t="s">
        <v>430</v>
      </c>
      <c r="N194" s="553" t="s">
        <v>431</v>
      </c>
      <c r="O194" s="553" t="s">
        <v>431</v>
      </c>
      <c r="P194" s="553" t="s">
        <v>432</v>
      </c>
      <c r="Q194" s="553" t="s">
        <v>423</v>
      </c>
      <c r="R194" s="553" t="s">
        <v>475</v>
      </c>
      <c r="S194" s="570" t="e">
        <f>IF(VLOOKUP($X194,'Tabulka 3A'!$B$10:$G$48,'Tabulka 3A'!M$1,0)="","",VLOOKUP($X194,'Tabulka 3A'!$B$10:$G$48,'Tabulka 3A'!M$1,0))</f>
        <v>#N/A</v>
      </c>
      <c r="T194" s="570" t="e">
        <f>IF(VLOOKUP($X194,'Tabulka 3A'!$B$10:$G$48,'Tabulka 3A'!N$1,0)="","",VLOOKUP($X194,'Tabulka 3A'!$B$10:$G$48,'Tabulka 3A'!N$1,0))</f>
        <v>#N/A</v>
      </c>
      <c r="U194" s="570" t="e">
        <f>IF(VLOOKUP($X194,'Tabulka 3A'!$B$10:$G$48,'Tabulka 3A'!O$1,0)="","",VLOOKUP($X194,'Tabulka 3A'!$B$10:$G$48,'Tabulka 3A'!O$1,0))</f>
        <v>#N/A</v>
      </c>
      <c r="V194" s="570" t="e">
        <f>IF(VLOOKUP($X194,'Tabulka 3A'!$B$10:$G$48,'Tabulka 3A'!P$1,0)="","",VLOOKUP($X194,'Tabulka 3A'!$B$10:$G$48,'Tabulka 3A'!P$1,0))</f>
        <v>#N/A</v>
      </c>
      <c r="W194" s="553"/>
      <c r="X194" s="562" t="str">
        <f t="shared" si="2"/>
        <v>A.N.@@._Z.S13._Z.C._Z.KX._Z.T.S.V._T._T.XDC.N.EDP3</v>
      </c>
      <c r="Y194" s="562"/>
      <c r="Z194" s="562"/>
      <c r="AA194" s="564" t="str">
        <f>IFERROR(+IF(X194=VLOOKUP(X194,'Tabulka 3A'!$B$10:$B$48,1,0),"OK","check!!!!"),"check!!!!")</f>
        <v>check!!!!</v>
      </c>
      <c r="AB194" s="562" t="str">
        <f>IF('Tabulka 3A'!B42=X194,"ok","check!!!!")</f>
        <v>check!!!!</v>
      </c>
      <c r="AC194" s="565"/>
      <c r="AD194" s="566"/>
      <c r="AE194" s="566"/>
      <c r="AF194" s="566"/>
      <c r="AG194" s="566"/>
      <c r="AH194" s="566"/>
      <c r="AI194" s="566"/>
      <c r="AJ194" s="566"/>
      <c r="AK194" s="566"/>
      <c r="AL194" s="566"/>
      <c r="AM194" s="566"/>
      <c r="AN194" s="566"/>
      <c r="AO194" s="566"/>
    </row>
    <row r="195" spans="1:41">
      <c r="A195" s="553" t="s">
        <v>422</v>
      </c>
      <c r="B195" s="553" t="s">
        <v>423</v>
      </c>
      <c r="C195" s="553" t="s">
        <v>424</v>
      </c>
      <c r="D195" s="553" t="s">
        <v>425</v>
      </c>
      <c r="E195" s="553" t="s">
        <v>426</v>
      </c>
      <c r="F195" s="553" t="s">
        <v>425</v>
      </c>
      <c r="G195" s="553" t="s">
        <v>438</v>
      </c>
      <c r="H195" s="553" t="s">
        <v>425</v>
      </c>
      <c r="I195" s="553" t="s">
        <v>487</v>
      </c>
      <c r="J195" s="553" t="s">
        <v>425</v>
      </c>
      <c r="K195" s="553" t="s">
        <v>442</v>
      </c>
      <c r="L195" s="553" t="s">
        <v>429</v>
      </c>
      <c r="M195" s="553" t="s">
        <v>430</v>
      </c>
      <c r="N195" s="553" t="s">
        <v>431</v>
      </c>
      <c r="O195" s="553" t="s">
        <v>431</v>
      </c>
      <c r="P195" s="553" t="s">
        <v>432</v>
      </c>
      <c r="Q195" s="553" t="s">
        <v>423</v>
      </c>
      <c r="R195" s="553" t="s">
        <v>475</v>
      </c>
      <c r="S195" s="570" t="e">
        <f>IF(VLOOKUP($X195,'Tabulka 3A'!$B$10:$G$48,'Tabulka 3A'!M$1,0)="","",VLOOKUP($X195,'Tabulka 3A'!$B$10:$G$48,'Tabulka 3A'!M$1,0))</f>
        <v>#N/A</v>
      </c>
      <c r="T195" s="570" t="e">
        <f>IF(VLOOKUP($X195,'Tabulka 3A'!$B$10:$G$48,'Tabulka 3A'!N$1,0)="","",VLOOKUP($X195,'Tabulka 3A'!$B$10:$G$48,'Tabulka 3A'!N$1,0))</f>
        <v>#N/A</v>
      </c>
      <c r="U195" s="570" t="e">
        <f>IF(VLOOKUP($X195,'Tabulka 3A'!$B$10:$G$48,'Tabulka 3A'!O$1,0)="","",VLOOKUP($X195,'Tabulka 3A'!$B$10:$G$48,'Tabulka 3A'!O$1,0))</f>
        <v>#N/A</v>
      </c>
      <c r="V195" s="570" t="e">
        <f>IF(VLOOKUP($X195,'Tabulka 3A'!$B$10:$G$48,'Tabulka 3A'!P$1,0)="","",VLOOKUP($X195,'Tabulka 3A'!$B$10:$G$48,'Tabulka 3A'!P$1,0))</f>
        <v>#N/A</v>
      </c>
      <c r="W195" s="553"/>
      <c r="X195" s="562" t="str">
        <f t="shared" si="2"/>
        <v>A.N.@@._Z.S13._Z.C._Z.YA3._Z.T.S.V._T._T.XDC.N.EDP3</v>
      </c>
      <c r="Y195" s="562"/>
      <c r="Z195" s="562"/>
      <c r="AA195" s="564" t="str">
        <f>IFERROR(+IF(X195=VLOOKUP(X195,'Tabulka 3A'!$B$10:$B$48,1,0),"OK","check!!!!"),"check!!!!")</f>
        <v>check!!!!</v>
      </c>
      <c r="AB195" s="562" t="str">
        <f>IF('Tabulka 3A'!B44=X195,"ok","check!!!!")</f>
        <v>check!!!!</v>
      </c>
      <c r="AC195" s="565"/>
      <c r="AD195" s="566"/>
      <c r="AE195" s="566"/>
      <c r="AF195" s="566"/>
      <c r="AG195" s="566"/>
      <c r="AH195" s="566"/>
      <c r="AI195" s="566"/>
      <c r="AJ195" s="566"/>
      <c r="AK195" s="566"/>
      <c r="AL195" s="566"/>
      <c r="AM195" s="566"/>
      <c r="AN195" s="566"/>
      <c r="AO195" s="566"/>
    </row>
    <row r="196" spans="1:41">
      <c r="A196" s="553" t="s">
        <v>422</v>
      </c>
      <c r="B196" s="553" t="s">
        <v>423</v>
      </c>
      <c r="C196" s="553" t="s">
        <v>424</v>
      </c>
      <c r="D196" s="553" t="s">
        <v>425</v>
      </c>
      <c r="E196" s="553" t="s">
        <v>426</v>
      </c>
      <c r="F196" s="553" t="s">
        <v>425</v>
      </c>
      <c r="G196" s="553" t="s">
        <v>438</v>
      </c>
      <c r="H196" s="553" t="s">
        <v>425</v>
      </c>
      <c r="I196" s="553" t="s">
        <v>488</v>
      </c>
      <c r="J196" s="553" t="s">
        <v>425</v>
      </c>
      <c r="K196" s="553" t="s">
        <v>425</v>
      </c>
      <c r="L196" s="553" t="s">
        <v>429</v>
      </c>
      <c r="M196" s="553" t="s">
        <v>430</v>
      </c>
      <c r="N196" s="553" t="s">
        <v>431</v>
      </c>
      <c r="O196" s="553" t="s">
        <v>431</v>
      </c>
      <c r="P196" s="553" t="s">
        <v>432</v>
      </c>
      <c r="Q196" s="553" t="s">
        <v>423</v>
      </c>
      <c r="R196" s="553" t="s">
        <v>475</v>
      </c>
      <c r="S196" s="570" t="e">
        <f>IF(VLOOKUP($X196,'Tabulka 3A'!$B$10:$G$48,'Tabulka 3A'!M$1,0)="","",VLOOKUP($X196,'Tabulka 3A'!$B$10:$G$48,'Tabulka 3A'!M$1,0))</f>
        <v>#N/A</v>
      </c>
      <c r="T196" s="570" t="e">
        <f>IF(VLOOKUP($X196,'Tabulka 3A'!$B$10:$G$48,'Tabulka 3A'!N$1,0)="","",VLOOKUP($X196,'Tabulka 3A'!$B$10:$G$48,'Tabulka 3A'!N$1,0))</f>
        <v>#N/A</v>
      </c>
      <c r="U196" s="570" t="e">
        <f>IF(VLOOKUP($X196,'Tabulka 3A'!$B$10:$G$48,'Tabulka 3A'!O$1,0)="","",VLOOKUP($X196,'Tabulka 3A'!$B$10:$G$48,'Tabulka 3A'!O$1,0))</f>
        <v>#N/A</v>
      </c>
      <c r="V196" s="570" t="e">
        <f>IF(VLOOKUP($X196,'Tabulka 3A'!$B$10:$G$48,'Tabulka 3A'!P$1,0)="","",VLOOKUP($X196,'Tabulka 3A'!$B$10:$G$48,'Tabulka 3A'!P$1,0))</f>
        <v>#N/A</v>
      </c>
      <c r="W196" s="553"/>
      <c r="X196" s="562" t="str">
        <f t="shared" si="2"/>
        <v>A.N.@@._Z.S13._Z.C._Z.B9FX9._Z._Z.S.V._T._T.XDC.N.EDP3</v>
      </c>
      <c r="Y196" s="562"/>
      <c r="Z196" s="562"/>
      <c r="AA196" s="564" t="str">
        <f>IFERROR(+IF(X196=VLOOKUP(X196,'Tabulka 3A'!$B$10:$B$48,1,0),"OK","check!!!!"),"check!!!!")</f>
        <v>check!!!!</v>
      </c>
      <c r="AB196" s="562" t="str">
        <f>IF('Tabulka 3A'!B45=X196,"ok","check!!!!")</f>
        <v>check!!!!</v>
      </c>
      <c r="AC196" s="565"/>
      <c r="AD196" s="566"/>
      <c r="AE196" s="566"/>
      <c r="AF196" s="566"/>
      <c r="AG196" s="566"/>
      <c r="AH196" s="566"/>
      <c r="AI196" s="566"/>
      <c r="AJ196" s="566"/>
      <c r="AK196" s="566"/>
      <c r="AL196" s="566"/>
      <c r="AM196" s="566"/>
      <c r="AN196" s="566"/>
      <c r="AO196" s="566"/>
    </row>
    <row r="197" spans="1:41">
      <c r="A197" s="553" t="s">
        <v>422</v>
      </c>
      <c r="B197" s="553" t="s">
        <v>423</v>
      </c>
      <c r="C197" s="553" t="s">
        <v>424</v>
      </c>
      <c r="D197" s="553" t="s">
        <v>425</v>
      </c>
      <c r="E197" s="553" t="s">
        <v>426</v>
      </c>
      <c r="F197" s="553" t="s">
        <v>425</v>
      </c>
      <c r="G197" s="553" t="s">
        <v>438</v>
      </c>
      <c r="H197" s="553" t="s">
        <v>425</v>
      </c>
      <c r="I197" s="553" t="s">
        <v>489</v>
      </c>
      <c r="J197" s="553" t="s">
        <v>425</v>
      </c>
      <c r="K197" s="553" t="s">
        <v>442</v>
      </c>
      <c r="L197" s="553" t="s">
        <v>429</v>
      </c>
      <c r="M197" s="553" t="s">
        <v>430</v>
      </c>
      <c r="N197" s="553" t="s">
        <v>431</v>
      </c>
      <c r="O197" s="553" t="s">
        <v>431</v>
      </c>
      <c r="P197" s="553" t="s">
        <v>432</v>
      </c>
      <c r="Q197" s="553" t="s">
        <v>423</v>
      </c>
      <c r="R197" s="553" t="s">
        <v>475</v>
      </c>
      <c r="S197" s="570" t="e">
        <f>IF(VLOOKUP($X197,'Tabulka 3A'!$B$10:$G$48,'Tabulka 3A'!M$1,0)="","",VLOOKUP($X197,'Tabulka 3A'!$B$10:$G$48,'Tabulka 3A'!M$1,0))</f>
        <v>#N/A</v>
      </c>
      <c r="T197" s="570" t="e">
        <f>IF(VLOOKUP($X197,'Tabulka 3A'!$B$10:$G$48,'Tabulka 3A'!N$1,0)="","",VLOOKUP($X197,'Tabulka 3A'!$B$10:$G$48,'Tabulka 3A'!N$1,0))</f>
        <v>#N/A</v>
      </c>
      <c r="U197" s="570" t="e">
        <f>IF(VLOOKUP($X197,'Tabulka 3A'!$B$10:$G$48,'Tabulka 3A'!O$1,0)="","",VLOOKUP($X197,'Tabulka 3A'!$B$10:$G$48,'Tabulka 3A'!O$1,0))</f>
        <v>#N/A</v>
      </c>
      <c r="V197" s="570" t="e">
        <f>IF(VLOOKUP($X197,'Tabulka 3A'!$B$10:$G$48,'Tabulka 3A'!P$1,0)="","",VLOOKUP($X197,'Tabulka 3A'!$B$10:$G$48,'Tabulka 3A'!P$1,0))</f>
        <v>#N/A</v>
      </c>
      <c r="W197" s="553"/>
      <c r="X197" s="562" t="str">
        <f t="shared" si="2"/>
        <v>A.N.@@._Z.S13._Z.C._Z.YA3O._Z.T.S.V._T._T.XDC.N.EDP3</v>
      </c>
      <c r="Y197" s="562"/>
      <c r="Z197" s="562"/>
      <c r="AA197" s="564" t="str">
        <f>IFERROR(+IF(X197=VLOOKUP(X197,'Tabulka 3A'!$B$10:$B$48,1,0),"OK","check!!!!"),"check!!!!")</f>
        <v>check!!!!</v>
      </c>
      <c r="AB197" s="562" t="str">
        <f>IF('Tabulka 3A'!B46=X197,"ok","check!!!!")</f>
        <v>check!!!!</v>
      </c>
      <c r="AC197" s="565"/>
      <c r="AD197" s="566"/>
      <c r="AE197" s="566"/>
      <c r="AF197" s="566"/>
      <c r="AG197" s="566"/>
      <c r="AH197" s="566"/>
      <c r="AI197" s="566"/>
      <c r="AJ197" s="566"/>
      <c r="AK197" s="566"/>
      <c r="AL197" s="566"/>
      <c r="AM197" s="566"/>
      <c r="AN197" s="566"/>
      <c r="AO197" s="566"/>
    </row>
    <row r="198" spans="1:41">
      <c r="A198" s="553" t="s">
        <v>422</v>
      </c>
      <c r="B198" s="553" t="s">
        <v>423</v>
      </c>
      <c r="C198" s="553" t="s">
        <v>424</v>
      </c>
      <c r="D198" s="553" t="s">
        <v>425</v>
      </c>
      <c r="E198" s="553" t="s">
        <v>426</v>
      </c>
      <c r="F198" s="553" t="s">
        <v>425</v>
      </c>
      <c r="G198" s="553" t="s">
        <v>438</v>
      </c>
      <c r="H198" s="553" t="s">
        <v>425</v>
      </c>
      <c r="I198" s="553" t="s">
        <v>490</v>
      </c>
      <c r="J198" s="553" t="s">
        <v>441</v>
      </c>
      <c r="K198" s="553" t="s">
        <v>442</v>
      </c>
      <c r="L198" s="553" t="s">
        <v>443</v>
      </c>
      <c r="M198" s="553" t="s">
        <v>430</v>
      </c>
      <c r="N198" s="553" t="s">
        <v>431</v>
      </c>
      <c r="O198" s="553" t="s">
        <v>431</v>
      </c>
      <c r="P198" s="553" t="s">
        <v>432</v>
      </c>
      <c r="Q198" s="553" t="s">
        <v>423</v>
      </c>
      <c r="R198" s="553" t="s">
        <v>475</v>
      </c>
      <c r="S198" s="570" t="e">
        <f>IF(VLOOKUP($X198,'Tabulka 3A'!$B$10:$G$48,'Tabulka 3A'!M$1,0)="","",VLOOKUP($X198,'Tabulka 3A'!$B$10:$G$48,'Tabulka 3A'!M$1,0))</f>
        <v>#N/A</v>
      </c>
      <c r="T198" s="570" t="e">
        <f>IF(VLOOKUP($X198,'Tabulka 3A'!$B$10:$G$48,'Tabulka 3A'!N$1,0)="","",VLOOKUP($X198,'Tabulka 3A'!$B$10:$G$48,'Tabulka 3A'!N$1,0))</f>
        <v>#N/A</v>
      </c>
      <c r="U198" s="570" t="e">
        <f>IF(VLOOKUP($X198,'Tabulka 3A'!$B$10:$G$48,'Tabulka 3A'!O$1,0)="","",VLOOKUP($X198,'Tabulka 3A'!$B$10:$G$48,'Tabulka 3A'!O$1,0))</f>
        <v>#N/A</v>
      </c>
      <c r="V198" s="570" t="e">
        <f>IF(VLOOKUP($X198,'Tabulka 3A'!$B$10:$G$48,'Tabulka 3A'!P$1,0)="","",VLOOKUP($X198,'Tabulka 3A'!$B$10:$G$48,'Tabulka 3A'!P$1,0))</f>
        <v>#N/A</v>
      </c>
      <c r="W198" s="553"/>
      <c r="X198" s="562" t="str">
        <f t="shared" si="2"/>
        <v>A.N.@@._Z.S13._Z.C._Z.LX.GD.T.F.V._T._T.XDC.N.EDP3</v>
      </c>
      <c r="Y198" s="562"/>
      <c r="Z198" s="562"/>
      <c r="AA198" s="564" t="str">
        <f>IFERROR(+IF(X198=VLOOKUP(X198,'Tabulka 3A'!$B$10:$B$48,1,0),"OK","check!!!!"),"check!!!!")</f>
        <v>check!!!!</v>
      </c>
      <c r="AB198" s="562" t="str">
        <f>IF('Tabulka 3A'!B48=X198,"ok","check!!!!")</f>
        <v>check!!!!</v>
      </c>
      <c r="AC198" s="565"/>
      <c r="AD198" s="566"/>
      <c r="AE198" s="566"/>
      <c r="AF198" s="566"/>
      <c r="AG198" s="566"/>
      <c r="AH198" s="566"/>
      <c r="AI198" s="566"/>
      <c r="AJ198" s="566"/>
      <c r="AK198" s="566"/>
      <c r="AL198" s="566"/>
      <c r="AM198" s="566"/>
      <c r="AN198" s="566"/>
      <c r="AO198" s="566"/>
    </row>
    <row r="199" spans="1:41">
      <c r="A199" s="553" t="s">
        <v>422</v>
      </c>
      <c r="B199" s="553" t="s">
        <v>423</v>
      </c>
      <c r="C199" s="553" t="s">
        <v>424</v>
      </c>
      <c r="D199" s="553" t="s">
        <v>425</v>
      </c>
      <c r="E199" s="553" t="s">
        <v>434</v>
      </c>
      <c r="F199" s="553" t="s">
        <v>425</v>
      </c>
      <c r="G199" s="553" t="s">
        <v>425</v>
      </c>
      <c r="H199" s="553" t="s">
        <v>427</v>
      </c>
      <c r="I199" s="553" t="s">
        <v>428</v>
      </c>
      <c r="J199" s="553" t="s">
        <v>425</v>
      </c>
      <c r="K199" s="553" t="s">
        <v>425</v>
      </c>
      <c r="L199" s="553" t="s">
        <v>429</v>
      </c>
      <c r="M199" s="553" t="s">
        <v>430</v>
      </c>
      <c r="N199" s="553" t="s">
        <v>431</v>
      </c>
      <c r="O199" s="553" t="s">
        <v>431</v>
      </c>
      <c r="P199" s="553" t="s">
        <v>432</v>
      </c>
      <c r="Q199" s="553" t="s">
        <v>423</v>
      </c>
      <c r="R199" s="553" t="s">
        <v>475</v>
      </c>
      <c r="S199" s="571" t="e">
        <f>IF(VLOOKUP($X199,'Tabulka 3B'!$B$10:$G$53,'Tabulka 3B'!M$1,0)="","",VLOOKUP($X199,'Tabulka 3B'!$B$10:$G$53,'Tabulka 3B'!M$1,0))</f>
        <v>#N/A</v>
      </c>
      <c r="T199" s="571" t="e">
        <f>IF(VLOOKUP($X199,'Tabulka 3B'!$B$10:$G$53,'Tabulka 3B'!N$1,0)="","",VLOOKUP($X199,'Tabulka 3B'!$B$10:$G$53,'Tabulka 3B'!N$1,0))</f>
        <v>#N/A</v>
      </c>
      <c r="U199" s="571" t="e">
        <f>IF(VLOOKUP($X199,'Tabulka 3B'!$B$10:$G$53,'Tabulka 3B'!O$1,0)="","",VLOOKUP($X199,'Tabulka 3B'!$B$10:$G$53,'Tabulka 3B'!O$1,0))</f>
        <v>#N/A</v>
      </c>
      <c r="V199" s="571" t="e">
        <f>IF(VLOOKUP($X199,'Tabulka 3B'!$B$10:$G$53,'Tabulka 3B'!P$1,0)="","",VLOOKUP($X199,'Tabulka 3B'!$B$10:$G$53,'Tabulka 3B'!P$1,0))</f>
        <v>#N/A</v>
      </c>
      <c r="W199" s="553"/>
      <c r="X199" s="562" t="str">
        <f t="shared" si="2"/>
        <v>A.N.@@._Z.S1311._Z._Z.B.B9._Z._Z.S.V._T._T.XDC.N.EDP3</v>
      </c>
      <c r="Y199" s="562"/>
      <c r="Z199" s="562"/>
      <c r="AA199" s="564" t="str">
        <f>IFERROR(+IF(X199=VLOOKUP(X199,'Tabulka 3B'!$B$10:$B$53,1,0),"OK","check!!!!"),"check!!!!")</f>
        <v>check!!!!</v>
      </c>
      <c r="AB199" s="562" t="str">
        <f>IF('Tabulka 3B'!B$10=X199,"ok","check!!!!")</f>
        <v>check!!!!</v>
      </c>
      <c r="AC199" s="565"/>
      <c r="AD199" s="566"/>
      <c r="AE199" s="566"/>
      <c r="AF199" s="566"/>
      <c r="AG199" s="566"/>
      <c r="AH199" s="566"/>
      <c r="AI199" s="566"/>
      <c r="AJ199" s="566"/>
      <c r="AK199" s="566"/>
      <c r="AL199" s="566"/>
      <c r="AM199" s="566"/>
      <c r="AN199" s="566"/>
      <c r="AO199" s="566"/>
    </row>
    <row r="200" spans="1:41">
      <c r="A200" s="553" t="s">
        <v>422</v>
      </c>
      <c r="B200" s="553" t="s">
        <v>423</v>
      </c>
      <c r="C200" s="553" t="s">
        <v>424</v>
      </c>
      <c r="D200" s="553" t="s">
        <v>425</v>
      </c>
      <c r="E200" s="553" t="s">
        <v>434</v>
      </c>
      <c r="F200" s="553" t="s">
        <v>425</v>
      </c>
      <c r="G200" s="553" t="s">
        <v>438</v>
      </c>
      <c r="H200" s="553" t="s">
        <v>422</v>
      </c>
      <c r="I200" s="553" t="s">
        <v>443</v>
      </c>
      <c r="J200" s="553" t="s">
        <v>443</v>
      </c>
      <c r="K200" s="553" t="s">
        <v>442</v>
      </c>
      <c r="L200" s="553" t="s">
        <v>429</v>
      </c>
      <c r="M200" s="553" t="s">
        <v>430</v>
      </c>
      <c r="N200" s="553" t="s">
        <v>431</v>
      </c>
      <c r="O200" s="553" t="s">
        <v>431</v>
      </c>
      <c r="P200" s="553" t="s">
        <v>432</v>
      </c>
      <c r="Q200" s="553" t="s">
        <v>423</v>
      </c>
      <c r="R200" s="553" t="s">
        <v>475</v>
      </c>
      <c r="S200" s="571" t="e">
        <f>IF(VLOOKUP($X200,'Tabulka 3B'!$B$10:$G$53,'Tabulka 3B'!M$1,0)="","",VLOOKUP($X200,'Tabulka 3B'!$B$10:$G$53,'Tabulka 3B'!M$1,0))</f>
        <v>#N/A</v>
      </c>
      <c r="T200" s="571" t="e">
        <f>IF(VLOOKUP($X200,'Tabulka 3B'!$B$10:$G$53,'Tabulka 3B'!N$1,0)="","",VLOOKUP($X200,'Tabulka 3B'!$B$10:$G$53,'Tabulka 3B'!N$1,0))</f>
        <v>#N/A</v>
      </c>
      <c r="U200" s="571" t="e">
        <f>IF(VLOOKUP($X200,'Tabulka 3B'!$B$10:$G$53,'Tabulka 3B'!O$1,0)="","",VLOOKUP($X200,'Tabulka 3B'!$B$10:$G$53,'Tabulka 3B'!O$1,0))</f>
        <v>#N/A</v>
      </c>
      <c r="V200" s="571" t="e">
        <f>IF(VLOOKUP($X200,'Tabulka 3B'!$B$10:$G$53,'Tabulka 3B'!P$1,0)="","",VLOOKUP($X200,'Tabulka 3B'!$B$10:$G$53,'Tabulka 3B'!P$1,0))</f>
        <v>#N/A</v>
      </c>
      <c r="W200" s="553"/>
      <c r="X200" s="562" t="str">
        <f t="shared" si="2"/>
        <v>A.N.@@._Z.S1311._Z.C.A.F.F.T.S.V._T._T.XDC.N.EDP3</v>
      </c>
      <c r="Y200" s="562"/>
      <c r="Z200" s="562"/>
      <c r="AA200" s="564" t="str">
        <f>IFERROR(+IF(X200=VLOOKUP(X200,'Tabulka 3B'!$B$10:$B$53,1,0),"OK","check!!!!"),"check!!!!")</f>
        <v>check!!!!</v>
      </c>
      <c r="AB200" s="562" t="str">
        <f>IF('Tabulka 3B'!B$12=X200,"ok","check!!!!")</f>
        <v>check!!!!</v>
      </c>
      <c r="AC200" s="565"/>
      <c r="AD200" s="566"/>
      <c r="AE200" s="566"/>
      <c r="AF200" s="566"/>
      <c r="AG200" s="566"/>
      <c r="AH200" s="566"/>
      <c r="AI200" s="566"/>
      <c r="AJ200" s="566"/>
      <c r="AK200" s="566"/>
      <c r="AL200" s="566"/>
      <c r="AM200" s="566"/>
      <c r="AN200" s="566"/>
      <c r="AO200" s="566"/>
    </row>
    <row r="201" spans="1:41">
      <c r="A201" s="553" t="s">
        <v>422</v>
      </c>
      <c r="B201" s="553" t="s">
        <v>423</v>
      </c>
      <c r="C201" s="553" t="s">
        <v>424</v>
      </c>
      <c r="D201" s="553" t="s">
        <v>425</v>
      </c>
      <c r="E201" s="553" t="s">
        <v>434</v>
      </c>
      <c r="F201" s="553" t="s">
        <v>425</v>
      </c>
      <c r="G201" s="553" t="s">
        <v>438</v>
      </c>
      <c r="H201" s="553" t="s">
        <v>422</v>
      </c>
      <c r="I201" s="553" t="s">
        <v>443</v>
      </c>
      <c r="J201" s="553" t="s">
        <v>444</v>
      </c>
      <c r="K201" s="553" t="s">
        <v>442</v>
      </c>
      <c r="L201" s="553" t="s">
        <v>429</v>
      </c>
      <c r="M201" s="553" t="s">
        <v>430</v>
      </c>
      <c r="N201" s="553" t="s">
        <v>431</v>
      </c>
      <c r="O201" s="553" t="s">
        <v>431</v>
      </c>
      <c r="P201" s="553" t="s">
        <v>432</v>
      </c>
      <c r="Q201" s="553" t="s">
        <v>423</v>
      </c>
      <c r="R201" s="553" t="s">
        <v>475</v>
      </c>
      <c r="S201" s="571" t="e">
        <f>IF(VLOOKUP($X201,'Tabulka 3B'!$B$10:$G$53,'Tabulka 3B'!M$1,0)="","",VLOOKUP($X201,'Tabulka 3B'!$B$10:$G$53,'Tabulka 3B'!M$1,0))</f>
        <v>#N/A</v>
      </c>
      <c r="T201" s="571" t="e">
        <f>IF(VLOOKUP($X201,'Tabulka 3B'!$B$10:$G$53,'Tabulka 3B'!N$1,0)="","",VLOOKUP($X201,'Tabulka 3B'!$B$10:$G$53,'Tabulka 3B'!N$1,0))</f>
        <v>#N/A</v>
      </c>
      <c r="U201" s="571" t="e">
        <f>IF(VLOOKUP($X201,'Tabulka 3B'!$B$10:$G$53,'Tabulka 3B'!O$1,0)="","",VLOOKUP($X201,'Tabulka 3B'!$B$10:$G$53,'Tabulka 3B'!O$1,0))</f>
        <v>#N/A</v>
      </c>
      <c r="V201" s="571" t="e">
        <f>IF(VLOOKUP($X201,'Tabulka 3B'!$B$10:$G$53,'Tabulka 3B'!P$1,0)="","",VLOOKUP($X201,'Tabulka 3B'!$B$10:$G$53,'Tabulka 3B'!P$1,0))</f>
        <v>#N/A</v>
      </c>
      <c r="W201" s="553"/>
      <c r="X201" s="562" t="str">
        <f t="shared" si="2"/>
        <v>A.N.@@._Z.S1311._Z.C.A.F.F2.T.S.V._T._T.XDC.N.EDP3</v>
      </c>
      <c r="Y201" s="562"/>
      <c r="Z201" s="562"/>
      <c r="AA201" s="564" t="str">
        <f>IFERROR(+IF(X201=VLOOKUP(X201,'Tabulka 3B'!$B$10:$B$53,1,0),"OK","check!!!!"),"check!!!!")</f>
        <v>check!!!!</v>
      </c>
      <c r="AB201" s="562" t="str">
        <f>IF('Tabulka 3B'!B$13=X201,"ok","check!!!!")</f>
        <v>check!!!!</v>
      </c>
      <c r="AC201" s="565"/>
      <c r="AD201" s="566"/>
      <c r="AE201" s="566"/>
      <c r="AF201" s="566"/>
      <c r="AG201" s="566"/>
      <c r="AH201" s="566"/>
      <c r="AI201" s="566"/>
      <c r="AJ201" s="566"/>
      <c r="AK201" s="566"/>
      <c r="AL201" s="566"/>
      <c r="AM201" s="566"/>
      <c r="AN201" s="566"/>
      <c r="AO201" s="566"/>
    </row>
    <row r="202" spans="1:41">
      <c r="A202" s="553" t="s">
        <v>422</v>
      </c>
      <c r="B202" s="553" t="s">
        <v>423</v>
      </c>
      <c r="C202" s="553" t="s">
        <v>424</v>
      </c>
      <c r="D202" s="553" t="s">
        <v>425</v>
      </c>
      <c r="E202" s="553" t="s">
        <v>434</v>
      </c>
      <c r="F202" s="553" t="s">
        <v>425</v>
      </c>
      <c r="G202" s="553" t="s">
        <v>438</v>
      </c>
      <c r="H202" s="553" t="s">
        <v>422</v>
      </c>
      <c r="I202" s="553" t="s">
        <v>443</v>
      </c>
      <c r="J202" s="553" t="s">
        <v>445</v>
      </c>
      <c r="K202" s="553" t="s">
        <v>442</v>
      </c>
      <c r="L202" s="553" t="s">
        <v>429</v>
      </c>
      <c r="M202" s="553" t="s">
        <v>430</v>
      </c>
      <c r="N202" s="553" t="s">
        <v>431</v>
      </c>
      <c r="O202" s="553" t="s">
        <v>431</v>
      </c>
      <c r="P202" s="553" t="s">
        <v>432</v>
      </c>
      <c r="Q202" s="553" t="s">
        <v>423</v>
      </c>
      <c r="R202" s="553" t="s">
        <v>475</v>
      </c>
      <c r="S202" s="571" t="e">
        <f>IF(VLOOKUP($X202,'Tabulka 3B'!$B$10:$G$53,'Tabulka 3B'!M$1,0)="","",VLOOKUP($X202,'Tabulka 3B'!$B$10:$G$53,'Tabulka 3B'!M$1,0))</f>
        <v>#N/A</v>
      </c>
      <c r="T202" s="571" t="e">
        <f>IF(VLOOKUP($X202,'Tabulka 3B'!$B$10:$G$53,'Tabulka 3B'!N$1,0)="","",VLOOKUP($X202,'Tabulka 3B'!$B$10:$G$53,'Tabulka 3B'!N$1,0))</f>
        <v>#N/A</v>
      </c>
      <c r="U202" s="571" t="e">
        <f>IF(VLOOKUP($X202,'Tabulka 3B'!$B$10:$G$53,'Tabulka 3B'!O$1,0)="","",VLOOKUP($X202,'Tabulka 3B'!$B$10:$G$53,'Tabulka 3B'!O$1,0))</f>
        <v>#N/A</v>
      </c>
      <c r="V202" s="571" t="e">
        <f>IF(VLOOKUP($X202,'Tabulka 3B'!$B$10:$G$53,'Tabulka 3B'!P$1,0)="","",VLOOKUP($X202,'Tabulka 3B'!$B$10:$G$53,'Tabulka 3B'!P$1,0))</f>
        <v>#N/A</v>
      </c>
      <c r="W202" s="553"/>
      <c r="X202" s="562" t="str">
        <f t="shared" si="2"/>
        <v>A.N.@@._Z.S1311._Z.C.A.F.F3.T.S.V._T._T.XDC.N.EDP3</v>
      </c>
      <c r="Y202" s="562"/>
      <c r="Z202" s="562"/>
      <c r="AA202" s="564" t="str">
        <f>IFERROR(+IF(X202=VLOOKUP(X202,'Tabulka 3B'!$B$10:$B$53,1,0),"OK","check!!!!"),"check!!!!")</f>
        <v>check!!!!</v>
      </c>
      <c r="AB202" s="562" t="str">
        <f>IF('Tabulka 3B'!B$14=X202,"ok","check!!!!")</f>
        <v>check!!!!</v>
      </c>
      <c r="AC202" s="565"/>
      <c r="AD202" s="566"/>
      <c r="AE202" s="566"/>
      <c r="AF202" s="566"/>
      <c r="AG202" s="566"/>
      <c r="AH202" s="566"/>
      <c r="AI202" s="566"/>
      <c r="AJ202" s="566"/>
      <c r="AK202" s="566"/>
      <c r="AL202" s="566"/>
      <c r="AM202" s="566"/>
      <c r="AN202" s="566"/>
      <c r="AO202" s="566"/>
    </row>
    <row r="203" spans="1:41">
      <c r="A203" s="553" t="s">
        <v>422</v>
      </c>
      <c r="B203" s="553" t="s">
        <v>423</v>
      </c>
      <c r="C203" s="553" t="s">
        <v>424</v>
      </c>
      <c r="D203" s="553" t="s">
        <v>425</v>
      </c>
      <c r="E203" s="553" t="s">
        <v>434</v>
      </c>
      <c r="F203" s="553" t="s">
        <v>425</v>
      </c>
      <c r="G203" s="553" t="s">
        <v>438</v>
      </c>
      <c r="H203" s="553" t="s">
        <v>422</v>
      </c>
      <c r="I203" s="553" t="s">
        <v>443</v>
      </c>
      <c r="J203" s="553" t="s">
        <v>446</v>
      </c>
      <c r="K203" s="553" t="s">
        <v>442</v>
      </c>
      <c r="L203" s="553" t="s">
        <v>429</v>
      </c>
      <c r="M203" s="553" t="s">
        <v>430</v>
      </c>
      <c r="N203" s="553" t="s">
        <v>431</v>
      </c>
      <c r="O203" s="553" t="s">
        <v>431</v>
      </c>
      <c r="P203" s="553" t="s">
        <v>432</v>
      </c>
      <c r="Q203" s="553" t="s">
        <v>423</v>
      </c>
      <c r="R203" s="553" t="s">
        <v>475</v>
      </c>
      <c r="S203" s="571" t="e">
        <f>IF(VLOOKUP($X203,'Tabulka 3B'!$B$10:$G$53,'Tabulka 3B'!M$1,0)="","",VLOOKUP($X203,'Tabulka 3B'!$B$10:$G$53,'Tabulka 3B'!M$1,0))</f>
        <v>#N/A</v>
      </c>
      <c r="T203" s="571" t="e">
        <f>IF(VLOOKUP($X203,'Tabulka 3B'!$B$10:$G$53,'Tabulka 3B'!N$1,0)="","",VLOOKUP($X203,'Tabulka 3B'!$B$10:$G$53,'Tabulka 3B'!N$1,0))</f>
        <v>#N/A</v>
      </c>
      <c r="U203" s="571" t="e">
        <f>IF(VLOOKUP($X203,'Tabulka 3B'!$B$10:$G$53,'Tabulka 3B'!O$1,0)="","",VLOOKUP($X203,'Tabulka 3B'!$B$10:$G$53,'Tabulka 3B'!O$1,0))</f>
        <v>#N/A</v>
      </c>
      <c r="V203" s="571" t="e">
        <f>IF(VLOOKUP($X203,'Tabulka 3B'!$B$10:$G$53,'Tabulka 3B'!P$1,0)="","",VLOOKUP($X203,'Tabulka 3B'!$B$10:$G$53,'Tabulka 3B'!P$1,0))</f>
        <v>#N/A</v>
      </c>
      <c r="W203" s="553"/>
      <c r="X203" s="562" t="str">
        <f t="shared" si="2"/>
        <v>A.N.@@._Z.S1311._Z.C.A.F.F4.T.S.V._T._T.XDC.N.EDP3</v>
      </c>
      <c r="Y203" s="562"/>
      <c r="Z203" s="562"/>
      <c r="AA203" s="564" t="str">
        <f>IFERROR(+IF(X203=VLOOKUP(X203,'Tabulka 3B'!$B$10:$B$53,1,0),"OK","check!!!!"),"check!!!!")</f>
        <v>check!!!!</v>
      </c>
      <c r="AB203" s="562" t="str">
        <f>IF('Tabulka 3B'!B$15=X203,"ok","check!!!!")</f>
        <v>check!!!!</v>
      </c>
      <c r="AC203" s="565"/>
      <c r="AD203" s="566"/>
      <c r="AE203" s="566"/>
      <c r="AF203" s="566"/>
      <c r="AG203" s="566"/>
      <c r="AH203" s="566"/>
      <c r="AI203" s="566"/>
      <c r="AJ203" s="566"/>
      <c r="AK203" s="566"/>
      <c r="AL203" s="566"/>
      <c r="AM203" s="566"/>
      <c r="AN203" s="566"/>
      <c r="AO203" s="566"/>
    </row>
    <row r="204" spans="1:41">
      <c r="A204" s="553" t="s">
        <v>422</v>
      </c>
      <c r="B204" s="553" t="s">
        <v>423</v>
      </c>
      <c r="C204" s="553" t="s">
        <v>424</v>
      </c>
      <c r="D204" s="553" t="s">
        <v>425</v>
      </c>
      <c r="E204" s="553" t="s">
        <v>434</v>
      </c>
      <c r="F204" s="553" t="s">
        <v>425</v>
      </c>
      <c r="G204" s="553" t="s">
        <v>438</v>
      </c>
      <c r="H204" s="553" t="s">
        <v>454</v>
      </c>
      <c r="I204" s="553" t="s">
        <v>443</v>
      </c>
      <c r="J204" s="553" t="s">
        <v>446</v>
      </c>
      <c r="K204" s="553" t="s">
        <v>442</v>
      </c>
      <c r="L204" s="553" t="s">
        <v>429</v>
      </c>
      <c r="M204" s="553" t="s">
        <v>430</v>
      </c>
      <c r="N204" s="553" t="s">
        <v>431</v>
      </c>
      <c r="O204" s="553" t="s">
        <v>431</v>
      </c>
      <c r="P204" s="553" t="s">
        <v>432</v>
      </c>
      <c r="Q204" s="553" t="s">
        <v>423</v>
      </c>
      <c r="R204" s="553" t="s">
        <v>475</v>
      </c>
      <c r="S204" s="571" t="e">
        <f>IF(VLOOKUP($X204,'Tabulka 3B'!$B$10:$G$53,'Tabulka 3B'!M$1,0)="","",VLOOKUP($X204,'Tabulka 3B'!$B$10:$G$53,'Tabulka 3B'!M$1,0))</f>
        <v>#N/A</v>
      </c>
      <c r="T204" s="571" t="e">
        <f>IF(VLOOKUP($X204,'Tabulka 3B'!$B$10:$G$53,'Tabulka 3B'!N$1,0)="","",VLOOKUP($X204,'Tabulka 3B'!$B$10:$G$53,'Tabulka 3B'!N$1,0))</f>
        <v>#N/A</v>
      </c>
      <c r="U204" s="571" t="e">
        <f>IF(VLOOKUP($X204,'Tabulka 3B'!$B$10:$G$53,'Tabulka 3B'!O$1,0)="","",VLOOKUP($X204,'Tabulka 3B'!$B$10:$G$53,'Tabulka 3B'!O$1,0))</f>
        <v>#N/A</v>
      </c>
      <c r="V204" s="571" t="e">
        <f>IF(VLOOKUP($X204,'Tabulka 3B'!$B$10:$G$53,'Tabulka 3B'!P$1,0)="","",VLOOKUP($X204,'Tabulka 3B'!$B$10:$G$53,'Tabulka 3B'!P$1,0))</f>
        <v>#N/A</v>
      </c>
      <c r="W204" s="553"/>
      <c r="X204" s="562" t="str">
        <f t="shared" si="2"/>
        <v>A.N.@@._Z.S1311._Z.C.AI.F.F4.T.S.V._T._T.XDC.N.EDP3</v>
      </c>
      <c r="Y204" s="562"/>
      <c r="Z204" s="562"/>
      <c r="AA204" s="564" t="str">
        <f>IFERROR(+IF(X204=VLOOKUP(X204,'Tabulka 3B'!$B$10:$B$53,1,0),"OK","check!!!!"),"check!!!!")</f>
        <v>check!!!!</v>
      </c>
      <c r="AB204" s="562" t="str">
        <f>IF('Tabulka 3B'!B$16=X204,"ok","check!!!!")</f>
        <v>check!!!!</v>
      </c>
      <c r="AC204" s="565"/>
      <c r="AD204" s="566"/>
      <c r="AE204" s="566"/>
      <c r="AF204" s="566"/>
      <c r="AG204" s="566"/>
      <c r="AH204" s="566"/>
      <c r="AI204" s="566"/>
      <c r="AJ204" s="566"/>
      <c r="AK204" s="566"/>
      <c r="AL204" s="566"/>
      <c r="AM204" s="566"/>
      <c r="AN204" s="566"/>
      <c r="AO204" s="566"/>
    </row>
    <row r="205" spans="1:41">
      <c r="A205" s="553" t="s">
        <v>422</v>
      </c>
      <c r="B205" s="553" t="s">
        <v>423</v>
      </c>
      <c r="C205" s="553" t="s">
        <v>424</v>
      </c>
      <c r="D205" s="553" t="s">
        <v>425</v>
      </c>
      <c r="E205" s="553" t="s">
        <v>434</v>
      </c>
      <c r="F205" s="553" t="s">
        <v>425</v>
      </c>
      <c r="G205" s="553" t="s">
        <v>438</v>
      </c>
      <c r="H205" s="553" t="s">
        <v>455</v>
      </c>
      <c r="I205" s="553" t="s">
        <v>443</v>
      </c>
      <c r="J205" s="553" t="s">
        <v>446</v>
      </c>
      <c r="K205" s="553" t="s">
        <v>442</v>
      </c>
      <c r="L205" s="553" t="s">
        <v>429</v>
      </c>
      <c r="M205" s="553" t="s">
        <v>430</v>
      </c>
      <c r="N205" s="553" t="s">
        <v>431</v>
      </c>
      <c r="O205" s="553" t="s">
        <v>431</v>
      </c>
      <c r="P205" s="553" t="s">
        <v>432</v>
      </c>
      <c r="Q205" s="553" t="s">
        <v>423</v>
      </c>
      <c r="R205" s="553" t="s">
        <v>475</v>
      </c>
      <c r="S205" s="571" t="e">
        <f>IF(VLOOKUP($X205,'Tabulka 3B'!$B$10:$G$53,'Tabulka 3B'!M$1,0)="","",VLOOKUP($X205,'Tabulka 3B'!$B$10:$G$53,'Tabulka 3B'!M$1,0))</f>
        <v>#N/A</v>
      </c>
      <c r="T205" s="571" t="e">
        <f>IF(VLOOKUP($X205,'Tabulka 3B'!$B$10:$G$53,'Tabulka 3B'!N$1,0)="","",VLOOKUP($X205,'Tabulka 3B'!$B$10:$G$53,'Tabulka 3B'!N$1,0))</f>
        <v>#N/A</v>
      </c>
      <c r="U205" s="571" t="e">
        <f>IF(VLOOKUP($X205,'Tabulka 3B'!$B$10:$G$53,'Tabulka 3B'!O$1,0)="","",VLOOKUP($X205,'Tabulka 3B'!$B$10:$G$53,'Tabulka 3B'!O$1,0))</f>
        <v>#N/A</v>
      </c>
      <c r="V205" s="571" t="e">
        <f>IF(VLOOKUP($X205,'Tabulka 3B'!$B$10:$G$53,'Tabulka 3B'!P$1,0)="","",VLOOKUP($X205,'Tabulka 3B'!$B$10:$G$53,'Tabulka 3B'!P$1,0))</f>
        <v>#N/A</v>
      </c>
      <c r="W205" s="553"/>
      <c r="X205" s="562" t="str">
        <f t="shared" si="2"/>
        <v>A.N.@@._Z.S1311._Z.C.AD.F.F4.T.S.V._T._T.XDC.N.EDP3</v>
      </c>
      <c r="Y205" s="562"/>
      <c r="Z205" s="562"/>
      <c r="AA205" s="564" t="str">
        <f>IFERROR(+IF(X205=VLOOKUP(X205,'Tabulka 3B'!$B$10:$B$53,1,0),"OK","check!!!!"),"check!!!!")</f>
        <v>check!!!!</v>
      </c>
      <c r="AB205" s="562" t="str">
        <f>IF('Tabulka 3B'!B$17=X205,"ok","check!!!!")</f>
        <v>check!!!!</v>
      </c>
      <c r="AC205" s="565"/>
      <c r="AD205" s="566"/>
      <c r="AE205" s="566"/>
      <c r="AF205" s="566"/>
      <c r="AG205" s="566"/>
      <c r="AH205" s="566"/>
      <c r="AI205" s="566"/>
      <c r="AJ205" s="566"/>
      <c r="AK205" s="566"/>
      <c r="AL205" s="566"/>
      <c r="AM205" s="566"/>
      <c r="AN205" s="566"/>
      <c r="AO205" s="566"/>
    </row>
    <row r="206" spans="1:41">
      <c r="A206" s="553" t="s">
        <v>422</v>
      </c>
      <c r="B206" s="553" t="s">
        <v>423</v>
      </c>
      <c r="C206" s="553" t="s">
        <v>424</v>
      </c>
      <c r="D206" s="553" t="s">
        <v>425</v>
      </c>
      <c r="E206" s="553" t="s">
        <v>434</v>
      </c>
      <c r="F206" s="553" t="s">
        <v>425</v>
      </c>
      <c r="G206" s="553" t="s">
        <v>438</v>
      </c>
      <c r="H206" s="553" t="s">
        <v>422</v>
      </c>
      <c r="I206" s="553" t="s">
        <v>443</v>
      </c>
      <c r="J206" s="553" t="s">
        <v>446</v>
      </c>
      <c r="K206" s="553" t="s">
        <v>429</v>
      </c>
      <c r="L206" s="553" t="s">
        <v>429</v>
      </c>
      <c r="M206" s="553" t="s">
        <v>430</v>
      </c>
      <c r="N206" s="553" t="s">
        <v>431</v>
      </c>
      <c r="O206" s="553" t="s">
        <v>431</v>
      </c>
      <c r="P206" s="553" t="s">
        <v>432</v>
      </c>
      <c r="Q206" s="553" t="s">
        <v>423</v>
      </c>
      <c r="R206" s="553" t="s">
        <v>475</v>
      </c>
      <c r="S206" s="571" t="e">
        <f>IF(VLOOKUP($X206,'Tabulka 3B'!$B$10:$G$53,'Tabulka 3B'!M$1,0)="","",VLOOKUP($X206,'Tabulka 3B'!$B$10:$G$53,'Tabulka 3B'!M$1,0))</f>
        <v>#N/A</v>
      </c>
      <c r="T206" s="571" t="e">
        <f>IF(VLOOKUP($X206,'Tabulka 3B'!$B$10:$G$53,'Tabulka 3B'!N$1,0)="","",VLOOKUP($X206,'Tabulka 3B'!$B$10:$G$53,'Tabulka 3B'!N$1,0))</f>
        <v>#N/A</v>
      </c>
      <c r="U206" s="571" t="e">
        <f>IF(VLOOKUP($X206,'Tabulka 3B'!$B$10:$G$53,'Tabulka 3B'!O$1,0)="","",VLOOKUP($X206,'Tabulka 3B'!$B$10:$G$53,'Tabulka 3B'!O$1,0))</f>
        <v>#N/A</v>
      </c>
      <c r="V206" s="571" t="e">
        <f>IF(VLOOKUP($X206,'Tabulka 3B'!$B$10:$G$53,'Tabulka 3B'!P$1,0)="","",VLOOKUP($X206,'Tabulka 3B'!$B$10:$G$53,'Tabulka 3B'!P$1,0))</f>
        <v>#N/A</v>
      </c>
      <c r="W206" s="553"/>
      <c r="X206" s="562" t="str">
        <f t="shared" si="2"/>
        <v>A.N.@@._Z.S1311._Z.C.A.F.F4.S.S.V._T._T.XDC.N.EDP3</v>
      </c>
      <c r="Y206" s="562"/>
      <c r="Z206" s="562"/>
      <c r="AA206" s="564" t="str">
        <f>IFERROR(+IF(X206=VLOOKUP(X206,'Tabulka 3B'!$B$10:$B$53,1,0),"OK","check!!!!"),"check!!!!")</f>
        <v>check!!!!</v>
      </c>
      <c r="AB206" s="562" t="str">
        <f>IF('Tabulka 3B'!B$18=X206,"ok","check!!!!")</f>
        <v>check!!!!</v>
      </c>
      <c r="AC206" s="565"/>
      <c r="AD206" s="566"/>
      <c r="AE206" s="566"/>
      <c r="AF206" s="566"/>
      <c r="AG206" s="566"/>
      <c r="AH206" s="566"/>
      <c r="AI206" s="566"/>
      <c r="AJ206" s="566"/>
      <c r="AK206" s="566"/>
      <c r="AL206" s="566"/>
      <c r="AM206" s="566"/>
      <c r="AN206" s="566"/>
      <c r="AO206" s="566"/>
    </row>
    <row r="207" spans="1:41">
      <c r="A207" s="553" t="s">
        <v>422</v>
      </c>
      <c r="B207" s="553" t="s">
        <v>423</v>
      </c>
      <c r="C207" s="553" t="s">
        <v>424</v>
      </c>
      <c r="D207" s="553" t="s">
        <v>425</v>
      </c>
      <c r="E207" s="553" t="s">
        <v>434</v>
      </c>
      <c r="F207" s="553" t="s">
        <v>425</v>
      </c>
      <c r="G207" s="553" t="s">
        <v>438</v>
      </c>
      <c r="H207" s="553" t="s">
        <v>422</v>
      </c>
      <c r="I207" s="553" t="s">
        <v>443</v>
      </c>
      <c r="J207" s="553" t="s">
        <v>446</v>
      </c>
      <c r="K207" s="553" t="s">
        <v>439</v>
      </c>
      <c r="L207" s="553" t="s">
        <v>429</v>
      </c>
      <c r="M207" s="553" t="s">
        <v>430</v>
      </c>
      <c r="N207" s="553" t="s">
        <v>431</v>
      </c>
      <c r="O207" s="553" t="s">
        <v>431</v>
      </c>
      <c r="P207" s="553" t="s">
        <v>432</v>
      </c>
      <c r="Q207" s="553" t="s">
        <v>423</v>
      </c>
      <c r="R207" s="553" t="s">
        <v>475</v>
      </c>
      <c r="S207" s="571" t="e">
        <f>IF(VLOOKUP($X207,'Tabulka 3B'!$B$10:$G$53,'Tabulka 3B'!M$1,0)="","",VLOOKUP($X207,'Tabulka 3B'!$B$10:$G$53,'Tabulka 3B'!M$1,0))</f>
        <v>#N/A</v>
      </c>
      <c r="T207" s="571" t="e">
        <f>IF(VLOOKUP($X207,'Tabulka 3B'!$B$10:$G$53,'Tabulka 3B'!N$1,0)="","",VLOOKUP($X207,'Tabulka 3B'!$B$10:$G$53,'Tabulka 3B'!N$1,0))</f>
        <v>#N/A</v>
      </c>
      <c r="U207" s="571" t="e">
        <f>IF(VLOOKUP($X207,'Tabulka 3B'!$B$10:$G$53,'Tabulka 3B'!O$1,0)="","",VLOOKUP($X207,'Tabulka 3B'!$B$10:$G$53,'Tabulka 3B'!O$1,0))</f>
        <v>#N/A</v>
      </c>
      <c r="V207" s="571" t="e">
        <f>IF(VLOOKUP($X207,'Tabulka 3B'!$B$10:$G$53,'Tabulka 3B'!P$1,0)="","",VLOOKUP($X207,'Tabulka 3B'!$B$10:$G$53,'Tabulka 3B'!P$1,0))</f>
        <v>#N/A</v>
      </c>
      <c r="W207" s="553"/>
      <c r="X207" s="562" t="str">
        <f t="shared" si="2"/>
        <v>A.N.@@._Z.S1311._Z.C.A.F.F4.L.S.V._T._T.XDC.N.EDP3</v>
      </c>
      <c r="Y207" s="562"/>
      <c r="Z207" s="562"/>
      <c r="AA207" s="564" t="str">
        <f>IFERROR(+IF(X207=VLOOKUP(X207,'Tabulka 3B'!$B$10:$B$53,1,0),"OK","check!!!!"),"check!!!!")</f>
        <v>check!!!!</v>
      </c>
      <c r="AB207" s="562" t="str">
        <f>IF('Tabulka 3B'!B$19=X207,"ok","check!!!!")</f>
        <v>check!!!!</v>
      </c>
      <c r="AC207" s="565"/>
      <c r="AD207" s="566"/>
      <c r="AE207" s="566"/>
      <c r="AF207" s="566"/>
      <c r="AG207" s="566"/>
      <c r="AH207" s="566"/>
      <c r="AI207" s="566"/>
      <c r="AJ207" s="566"/>
      <c r="AK207" s="566"/>
      <c r="AL207" s="566"/>
      <c r="AM207" s="566"/>
      <c r="AN207" s="566"/>
      <c r="AO207" s="566"/>
    </row>
    <row r="208" spans="1:41">
      <c r="A208" s="553" t="s">
        <v>422</v>
      </c>
      <c r="B208" s="553" t="s">
        <v>423</v>
      </c>
      <c r="C208" s="553" t="s">
        <v>424</v>
      </c>
      <c r="D208" s="553" t="s">
        <v>425</v>
      </c>
      <c r="E208" s="553" t="s">
        <v>434</v>
      </c>
      <c r="F208" s="553" t="s">
        <v>425</v>
      </c>
      <c r="G208" s="553" t="s">
        <v>438</v>
      </c>
      <c r="H208" s="553" t="s">
        <v>454</v>
      </c>
      <c r="I208" s="553" t="s">
        <v>443</v>
      </c>
      <c r="J208" s="553" t="s">
        <v>446</v>
      </c>
      <c r="K208" s="553" t="s">
        <v>439</v>
      </c>
      <c r="L208" s="553" t="s">
        <v>429</v>
      </c>
      <c r="M208" s="553" t="s">
        <v>430</v>
      </c>
      <c r="N208" s="553" t="s">
        <v>431</v>
      </c>
      <c r="O208" s="553" t="s">
        <v>431</v>
      </c>
      <c r="P208" s="553" t="s">
        <v>432</v>
      </c>
      <c r="Q208" s="553" t="s">
        <v>423</v>
      </c>
      <c r="R208" s="553" t="s">
        <v>475</v>
      </c>
      <c r="S208" s="571" t="e">
        <f>IF(VLOOKUP($X208,'Tabulka 3B'!$B$10:$G$53,'Tabulka 3B'!M$1,0)="","",VLOOKUP($X208,'Tabulka 3B'!$B$10:$G$53,'Tabulka 3B'!M$1,0))</f>
        <v>#N/A</v>
      </c>
      <c r="T208" s="571" t="e">
        <f>IF(VLOOKUP($X208,'Tabulka 3B'!$B$10:$G$53,'Tabulka 3B'!N$1,0)="","",VLOOKUP($X208,'Tabulka 3B'!$B$10:$G$53,'Tabulka 3B'!N$1,0))</f>
        <v>#N/A</v>
      </c>
      <c r="U208" s="571" t="e">
        <f>IF(VLOOKUP($X208,'Tabulka 3B'!$B$10:$G$53,'Tabulka 3B'!O$1,0)="","",VLOOKUP($X208,'Tabulka 3B'!$B$10:$G$53,'Tabulka 3B'!O$1,0))</f>
        <v>#N/A</v>
      </c>
      <c r="V208" s="571" t="e">
        <f>IF(VLOOKUP($X208,'Tabulka 3B'!$B$10:$G$53,'Tabulka 3B'!P$1,0)="","",VLOOKUP($X208,'Tabulka 3B'!$B$10:$G$53,'Tabulka 3B'!P$1,0))</f>
        <v>#N/A</v>
      </c>
      <c r="W208" s="553"/>
      <c r="X208" s="562" t="str">
        <f t="shared" si="2"/>
        <v>A.N.@@._Z.S1311._Z.C.AI.F.F4.L.S.V._T._T.XDC.N.EDP3</v>
      </c>
      <c r="Y208" s="562"/>
      <c r="Z208" s="562"/>
      <c r="AA208" s="564" t="str">
        <f>IFERROR(+IF(X208=VLOOKUP(X208,'Tabulka 3B'!$B$10:$B$53,1,0),"OK","check!!!!"),"check!!!!")</f>
        <v>check!!!!</v>
      </c>
      <c r="AB208" s="562" t="str">
        <f>IF('Tabulka 3B'!B$20=X208,"ok","check!!!!")</f>
        <v>check!!!!</v>
      </c>
      <c r="AC208" s="565"/>
      <c r="AD208" s="566"/>
      <c r="AE208" s="566"/>
      <c r="AF208" s="566"/>
      <c r="AG208" s="566"/>
      <c r="AH208" s="566"/>
      <c r="AI208" s="566"/>
      <c r="AJ208" s="566"/>
      <c r="AK208" s="566"/>
      <c r="AL208" s="566"/>
      <c r="AM208" s="566"/>
      <c r="AN208" s="566"/>
      <c r="AO208" s="566"/>
    </row>
    <row r="209" spans="1:41">
      <c r="A209" s="553" t="s">
        <v>422</v>
      </c>
      <c r="B209" s="553" t="s">
        <v>423</v>
      </c>
      <c r="C209" s="553" t="s">
        <v>424</v>
      </c>
      <c r="D209" s="553" t="s">
        <v>425</v>
      </c>
      <c r="E209" s="553" t="s">
        <v>434</v>
      </c>
      <c r="F209" s="553" t="s">
        <v>425</v>
      </c>
      <c r="G209" s="553" t="s">
        <v>438</v>
      </c>
      <c r="H209" s="553" t="s">
        <v>455</v>
      </c>
      <c r="I209" s="553" t="s">
        <v>443</v>
      </c>
      <c r="J209" s="553" t="s">
        <v>446</v>
      </c>
      <c r="K209" s="553" t="s">
        <v>439</v>
      </c>
      <c r="L209" s="553" t="s">
        <v>429</v>
      </c>
      <c r="M209" s="553" t="s">
        <v>430</v>
      </c>
      <c r="N209" s="553" t="s">
        <v>431</v>
      </c>
      <c r="O209" s="553" t="s">
        <v>431</v>
      </c>
      <c r="P209" s="553" t="s">
        <v>432</v>
      </c>
      <c r="Q209" s="553" t="s">
        <v>423</v>
      </c>
      <c r="R209" s="553" t="s">
        <v>475</v>
      </c>
      <c r="S209" s="571" t="e">
        <f>IF(VLOOKUP($X209,'Tabulka 3B'!$B$10:$G$53,'Tabulka 3B'!M$1,0)="","",VLOOKUP($X209,'Tabulka 3B'!$B$10:$G$53,'Tabulka 3B'!M$1,0))</f>
        <v>#N/A</v>
      </c>
      <c r="T209" s="571" t="e">
        <f>IF(VLOOKUP($X209,'Tabulka 3B'!$B$10:$G$53,'Tabulka 3B'!N$1,0)="","",VLOOKUP($X209,'Tabulka 3B'!$B$10:$G$53,'Tabulka 3B'!N$1,0))</f>
        <v>#N/A</v>
      </c>
      <c r="U209" s="571" t="e">
        <f>IF(VLOOKUP($X209,'Tabulka 3B'!$B$10:$G$53,'Tabulka 3B'!O$1,0)="","",VLOOKUP($X209,'Tabulka 3B'!$B$10:$G$53,'Tabulka 3B'!O$1,0))</f>
        <v>#N/A</v>
      </c>
      <c r="V209" s="571" t="e">
        <f>IF(VLOOKUP($X209,'Tabulka 3B'!$B$10:$G$53,'Tabulka 3B'!P$1,0)="","",VLOOKUP($X209,'Tabulka 3B'!$B$10:$G$53,'Tabulka 3B'!P$1,0))</f>
        <v>#N/A</v>
      </c>
      <c r="W209" s="553"/>
      <c r="X209" s="562" t="str">
        <f t="shared" si="2"/>
        <v>A.N.@@._Z.S1311._Z.C.AD.F.F4.L.S.V._T._T.XDC.N.EDP3</v>
      </c>
      <c r="Y209" s="562"/>
      <c r="Z209" s="562"/>
      <c r="AA209" s="564" t="str">
        <f>IFERROR(+IF(X209=VLOOKUP(X209,'Tabulka 3B'!$B$10:$B$53,1,0),"OK","check!!!!"),"check!!!!")</f>
        <v>check!!!!</v>
      </c>
      <c r="AB209" s="562" t="str">
        <f>IF('Tabulka 3B'!B$21=X209,"ok","check!!!!")</f>
        <v>check!!!!</v>
      </c>
      <c r="AC209" s="565"/>
      <c r="AD209" s="566"/>
      <c r="AE209" s="566"/>
      <c r="AF209" s="566"/>
      <c r="AG209" s="566"/>
      <c r="AH209" s="566"/>
      <c r="AI209" s="566"/>
      <c r="AJ209" s="566"/>
      <c r="AK209" s="566"/>
      <c r="AL209" s="566"/>
      <c r="AM209" s="566"/>
      <c r="AN209" s="566"/>
      <c r="AO209" s="566"/>
    </row>
    <row r="210" spans="1:41">
      <c r="A210" s="553" t="s">
        <v>422</v>
      </c>
      <c r="B210" s="553" t="s">
        <v>423</v>
      </c>
      <c r="C210" s="553" t="s">
        <v>424</v>
      </c>
      <c r="D210" s="553" t="s">
        <v>425</v>
      </c>
      <c r="E210" s="553" t="s">
        <v>434</v>
      </c>
      <c r="F210" s="553" t="s">
        <v>425</v>
      </c>
      <c r="G210" s="553" t="s">
        <v>438</v>
      </c>
      <c r="H210" s="553" t="s">
        <v>422</v>
      </c>
      <c r="I210" s="553" t="s">
        <v>443</v>
      </c>
      <c r="J210" s="553" t="s">
        <v>456</v>
      </c>
      <c r="K210" s="553" t="s">
        <v>442</v>
      </c>
      <c r="L210" s="553" t="s">
        <v>429</v>
      </c>
      <c r="M210" s="553" t="s">
        <v>430</v>
      </c>
      <c r="N210" s="553" t="s">
        <v>431</v>
      </c>
      <c r="O210" s="553" t="s">
        <v>431</v>
      </c>
      <c r="P210" s="553" t="s">
        <v>432</v>
      </c>
      <c r="Q210" s="553" t="s">
        <v>423</v>
      </c>
      <c r="R210" s="553" t="s">
        <v>475</v>
      </c>
      <c r="S210" s="571" t="e">
        <f>IF(VLOOKUP($X210,'Tabulka 3B'!$B$10:$G$53,'Tabulka 3B'!M$1,0)="","",VLOOKUP($X210,'Tabulka 3B'!$B$10:$G$53,'Tabulka 3B'!M$1,0))</f>
        <v>#N/A</v>
      </c>
      <c r="T210" s="571" t="e">
        <f>IF(VLOOKUP($X210,'Tabulka 3B'!$B$10:$G$53,'Tabulka 3B'!N$1,0)="","",VLOOKUP($X210,'Tabulka 3B'!$B$10:$G$53,'Tabulka 3B'!N$1,0))</f>
        <v>#N/A</v>
      </c>
      <c r="U210" s="571" t="e">
        <f>IF(VLOOKUP($X210,'Tabulka 3B'!$B$10:$G$53,'Tabulka 3B'!O$1,0)="","",VLOOKUP($X210,'Tabulka 3B'!$B$10:$G$53,'Tabulka 3B'!O$1,0))</f>
        <v>#N/A</v>
      </c>
      <c r="V210" s="571" t="e">
        <f>IF(VLOOKUP($X210,'Tabulka 3B'!$B$10:$G$53,'Tabulka 3B'!P$1,0)="","",VLOOKUP($X210,'Tabulka 3B'!$B$10:$G$53,'Tabulka 3B'!P$1,0))</f>
        <v>#N/A</v>
      </c>
      <c r="W210" s="553"/>
      <c r="X210" s="562" t="str">
        <f t="shared" si="2"/>
        <v>A.N.@@._Z.S1311._Z.C.A.F.F5.T.S.V._T._T.XDC.N.EDP3</v>
      </c>
      <c r="Y210" s="562"/>
      <c r="Z210" s="562"/>
      <c r="AA210" s="564" t="str">
        <f>IFERROR(+IF(X210=VLOOKUP(X210,'Tabulka 3B'!$B$10:$B$53,1,0),"OK","check!!!!"),"check!!!!")</f>
        <v>check!!!!</v>
      </c>
      <c r="AB210" s="562" t="str">
        <f>IF('Tabulka 3B'!B$22=X210,"ok","check!!!!")</f>
        <v>check!!!!</v>
      </c>
      <c r="AC210" s="565"/>
      <c r="AD210" s="566"/>
      <c r="AE210" s="566"/>
      <c r="AF210" s="566"/>
      <c r="AG210" s="566"/>
      <c r="AH210" s="566"/>
      <c r="AI210" s="566"/>
      <c r="AJ210" s="566"/>
      <c r="AK210" s="566"/>
      <c r="AL210" s="566"/>
      <c r="AM210" s="566"/>
      <c r="AN210" s="566"/>
      <c r="AO210" s="566"/>
    </row>
    <row r="211" spans="1:41">
      <c r="A211" s="553" t="s">
        <v>422</v>
      </c>
      <c r="B211" s="553" t="s">
        <v>423</v>
      </c>
      <c r="C211" s="553" t="s">
        <v>424</v>
      </c>
      <c r="D211" s="553" t="s">
        <v>425</v>
      </c>
      <c r="E211" s="553" t="s">
        <v>434</v>
      </c>
      <c r="F211" s="553" t="s">
        <v>425</v>
      </c>
      <c r="G211" s="553" t="s">
        <v>438</v>
      </c>
      <c r="H211" s="553" t="s">
        <v>422</v>
      </c>
      <c r="I211" s="553" t="s">
        <v>443</v>
      </c>
      <c r="J211" s="553" t="s">
        <v>476</v>
      </c>
      <c r="K211" s="553" t="s">
        <v>442</v>
      </c>
      <c r="L211" s="553" t="s">
        <v>429</v>
      </c>
      <c r="M211" s="553" t="s">
        <v>430</v>
      </c>
      <c r="N211" s="553" t="s">
        <v>431</v>
      </c>
      <c r="O211" s="553" t="s">
        <v>431</v>
      </c>
      <c r="P211" s="553" t="s">
        <v>432</v>
      </c>
      <c r="Q211" s="553" t="s">
        <v>423</v>
      </c>
      <c r="R211" s="553" t="s">
        <v>475</v>
      </c>
      <c r="S211" s="571" t="e">
        <f>IF(VLOOKUP($X211,'Tabulka 3B'!$B$10:$G$53,'Tabulka 3B'!M$1,0)="","",VLOOKUP($X211,'Tabulka 3B'!$B$10:$G$53,'Tabulka 3B'!M$1,0))</f>
        <v>#N/A</v>
      </c>
      <c r="T211" s="571" t="e">
        <f>IF(VLOOKUP($X211,'Tabulka 3B'!$B$10:$G$53,'Tabulka 3B'!N$1,0)="","",VLOOKUP($X211,'Tabulka 3B'!$B$10:$G$53,'Tabulka 3B'!N$1,0))</f>
        <v>#N/A</v>
      </c>
      <c r="U211" s="571" t="e">
        <f>IF(VLOOKUP($X211,'Tabulka 3B'!$B$10:$G$53,'Tabulka 3B'!O$1,0)="","",VLOOKUP($X211,'Tabulka 3B'!$B$10:$G$53,'Tabulka 3B'!O$1,0))</f>
        <v>#N/A</v>
      </c>
      <c r="V211" s="571" t="e">
        <f>IF(VLOOKUP($X211,'Tabulka 3B'!$B$10:$G$53,'Tabulka 3B'!P$1,0)="","",VLOOKUP($X211,'Tabulka 3B'!$B$10:$G$53,'Tabulka 3B'!P$1,0))</f>
        <v>#N/A</v>
      </c>
      <c r="W211" s="553"/>
      <c r="X211" s="562" t="str">
        <f t="shared" si="2"/>
        <v>A.N.@@._Z.S1311._Z.C.A.F.F5PN.T.S.V._T._T.XDC.N.EDP3</v>
      </c>
      <c r="Y211" s="562"/>
      <c r="Z211" s="562"/>
      <c r="AA211" s="564" t="str">
        <f>IFERROR(+IF(X211=VLOOKUP(X211,'Tabulka 3B'!$B$10:$B$53,1,0),"OK","check!!!!"),"check!!!!")</f>
        <v>check!!!!</v>
      </c>
      <c r="AB211" s="562" t="str">
        <f>IF('Tabulka 3B'!B$23=X211,"ok","check!!!!")</f>
        <v>check!!!!</v>
      </c>
      <c r="AC211" s="565"/>
      <c r="AD211" s="566"/>
      <c r="AE211" s="566"/>
      <c r="AF211" s="566"/>
      <c r="AG211" s="566"/>
      <c r="AH211" s="566"/>
      <c r="AI211" s="566"/>
      <c r="AJ211" s="566"/>
      <c r="AK211" s="566"/>
      <c r="AL211" s="566"/>
      <c r="AM211" s="566"/>
      <c r="AN211" s="566"/>
      <c r="AO211" s="566"/>
    </row>
    <row r="212" spans="1:41">
      <c r="A212" s="553" t="s">
        <v>422</v>
      </c>
      <c r="B212" s="553" t="s">
        <v>423</v>
      </c>
      <c r="C212" s="553" t="s">
        <v>424</v>
      </c>
      <c r="D212" s="553" t="s">
        <v>425</v>
      </c>
      <c r="E212" s="553" t="s">
        <v>434</v>
      </c>
      <c r="F212" s="553" t="s">
        <v>425</v>
      </c>
      <c r="G212" s="553" t="s">
        <v>438</v>
      </c>
      <c r="H212" s="553" t="s">
        <v>422</v>
      </c>
      <c r="I212" s="553" t="s">
        <v>443</v>
      </c>
      <c r="J212" s="553" t="s">
        <v>477</v>
      </c>
      <c r="K212" s="553" t="s">
        <v>442</v>
      </c>
      <c r="L212" s="553" t="s">
        <v>429</v>
      </c>
      <c r="M212" s="553" t="s">
        <v>430</v>
      </c>
      <c r="N212" s="553" t="s">
        <v>431</v>
      </c>
      <c r="O212" s="553" t="s">
        <v>431</v>
      </c>
      <c r="P212" s="553" t="s">
        <v>432</v>
      </c>
      <c r="Q212" s="553" t="s">
        <v>423</v>
      </c>
      <c r="R212" s="553" t="s">
        <v>475</v>
      </c>
      <c r="S212" s="571" t="e">
        <f>IF(VLOOKUP($X212,'Tabulka 3B'!$B$10:$G$53,'Tabulka 3B'!M$1,0)="","",VLOOKUP($X212,'Tabulka 3B'!$B$10:$G$53,'Tabulka 3B'!M$1,0))</f>
        <v>#N/A</v>
      </c>
      <c r="T212" s="571" t="e">
        <f>IF(VLOOKUP($X212,'Tabulka 3B'!$B$10:$G$53,'Tabulka 3B'!N$1,0)="","",VLOOKUP($X212,'Tabulka 3B'!$B$10:$G$53,'Tabulka 3B'!N$1,0))</f>
        <v>#N/A</v>
      </c>
      <c r="U212" s="571" t="e">
        <f>IF(VLOOKUP($X212,'Tabulka 3B'!$B$10:$G$53,'Tabulka 3B'!O$1,0)="","",VLOOKUP($X212,'Tabulka 3B'!$B$10:$G$53,'Tabulka 3B'!O$1,0))</f>
        <v>#N/A</v>
      </c>
      <c r="V212" s="571" t="e">
        <f>IF(VLOOKUP($X212,'Tabulka 3B'!$B$10:$G$53,'Tabulka 3B'!P$1,0)="","",VLOOKUP($X212,'Tabulka 3B'!$B$10:$G$53,'Tabulka 3B'!P$1,0))</f>
        <v>#N/A</v>
      </c>
      <c r="W212" s="553"/>
      <c r="X212" s="562" t="str">
        <f t="shared" si="2"/>
        <v>A.N.@@._Z.S1311._Z.C.A.F.F5OP.T.S.V._T._T.XDC.N.EDP3</v>
      </c>
      <c r="Y212" s="562"/>
      <c r="Z212" s="562"/>
      <c r="AA212" s="564" t="str">
        <f>IFERROR(+IF(X212=VLOOKUP(X212,'Tabulka 3B'!$B$10:$B$53,1,0),"OK","check!!!!"),"check!!!!")</f>
        <v>check!!!!</v>
      </c>
      <c r="AB212" s="562" t="str">
        <f>IF('Tabulka 3B'!B$24=X212,"ok","check!!!!")</f>
        <v>check!!!!</v>
      </c>
      <c r="AC212" s="565"/>
      <c r="AD212" s="566"/>
      <c r="AE212" s="566"/>
      <c r="AF212" s="566"/>
      <c r="AG212" s="566"/>
      <c r="AH212" s="566"/>
      <c r="AI212" s="566"/>
      <c r="AJ212" s="566"/>
      <c r="AK212" s="566"/>
      <c r="AL212" s="566"/>
      <c r="AM212" s="566"/>
      <c r="AN212" s="566"/>
      <c r="AO212" s="566"/>
    </row>
    <row r="213" spans="1:41">
      <c r="A213" s="553" t="s">
        <v>422</v>
      </c>
      <c r="B213" s="553" t="s">
        <v>423</v>
      </c>
      <c r="C213" s="553" t="s">
        <v>424</v>
      </c>
      <c r="D213" s="553" t="s">
        <v>425</v>
      </c>
      <c r="E213" s="553" t="s">
        <v>434</v>
      </c>
      <c r="F213" s="553" t="s">
        <v>425</v>
      </c>
      <c r="G213" s="553" t="s">
        <v>438</v>
      </c>
      <c r="H213" s="553" t="s">
        <v>454</v>
      </c>
      <c r="I213" s="553" t="s">
        <v>443</v>
      </c>
      <c r="J213" s="553" t="s">
        <v>477</v>
      </c>
      <c r="K213" s="553" t="s">
        <v>442</v>
      </c>
      <c r="L213" s="553" t="s">
        <v>429</v>
      </c>
      <c r="M213" s="553" t="s">
        <v>430</v>
      </c>
      <c r="N213" s="553" t="s">
        <v>431</v>
      </c>
      <c r="O213" s="553" t="s">
        <v>431</v>
      </c>
      <c r="P213" s="553" t="s">
        <v>432</v>
      </c>
      <c r="Q213" s="553" t="s">
        <v>423</v>
      </c>
      <c r="R213" s="553" t="s">
        <v>475</v>
      </c>
      <c r="S213" s="571" t="e">
        <f>IF(VLOOKUP($X213,'Tabulka 3B'!$B$10:$G$53,'Tabulka 3B'!M$1,0)="","",VLOOKUP($X213,'Tabulka 3B'!$B$10:$G$53,'Tabulka 3B'!M$1,0))</f>
        <v>#N/A</v>
      </c>
      <c r="T213" s="571" t="e">
        <f>IF(VLOOKUP($X213,'Tabulka 3B'!$B$10:$G$53,'Tabulka 3B'!N$1,0)="","",VLOOKUP($X213,'Tabulka 3B'!$B$10:$G$53,'Tabulka 3B'!N$1,0))</f>
        <v>#N/A</v>
      </c>
      <c r="U213" s="571" t="e">
        <f>IF(VLOOKUP($X213,'Tabulka 3B'!$B$10:$G$53,'Tabulka 3B'!O$1,0)="","",VLOOKUP($X213,'Tabulka 3B'!$B$10:$G$53,'Tabulka 3B'!O$1,0))</f>
        <v>#N/A</v>
      </c>
      <c r="V213" s="571" t="e">
        <f>IF(VLOOKUP($X213,'Tabulka 3B'!$B$10:$G$53,'Tabulka 3B'!P$1,0)="","",VLOOKUP($X213,'Tabulka 3B'!$B$10:$G$53,'Tabulka 3B'!P$1,0))</f>
        <v>#N/A</v>
      </c>
      <c r="W213" s="553"/>
      <c r="X213" s="562" t="str">
        <f t="shared" si="2"/>
        <v>A.N.@@._Z.S1311._Z.C.AI.F.F5OP.T.S.V._T._T.XDC.N.EDP3</v>
      </c>
      <c r="Y213" s="562"/>
      <c r="Z213" s="562"/>
      <c r="AA213" s="564" t="str">
        <f>IFERROR(+IF(X213=VLOOKUP(X213,'Tabulka 3B'!$B$10:$B$53,1,0),"OK","check!!!!"),"check!!!!")</f>
        <v>check!!!!</v>
      </c>
      <c r="AB213" s="562" t="str">
        <f>IF('Tabulka 3B'!B$25=X213,"ok","check!!!!")</f>
        <v>check!!!!</v>
      </c>
      <c r="AC213" s="565"/>
      <c r="AD213" s="566"/>
      <c r="AE213" s="566"/>
      <c r="AF213" s="566"/>
      <c r="AG213" s="566"/>
      <c r="AH213" s="566"/>
      <c r="AI213" s="566"/>
      <c r="AJ213" s="566"/>
      <c r="AK213" s="566"/>
      <c r="AL213" s="566"/>
      <c r="AM213" s="566"/>
      <c r="AN213" s="566"/>
      <c r="AO213" s="566"/>
    </row>
    <row r="214" spans="1:41">
      <c r="A214" s="553" t="s">
        <v>422</v>
      </c>
      <c r="B214" s="553" t="s">
        <v>423</v>
      </c>
      <c r="C214" s="553" t="s">
        <v>424</v>
      </c>
      <c r="D214" s="553" t="s">
        <v>425</v>
      </c>
      <c r="E214" s="553" t="s">
        <v>434</v>
      </c>
      <c r="F214" s="553" t="s">
        <v>425</v>
      </c>
      <c r="G214" s="553" t="s">
        <v>438</v>
      </c>
      <c r="H214" s="553" t="s">
        <v>455</v>
      </c>
      <c r="I214" s="553" t="s">
        <v>443</v>
      </c>
      <c r="J214" s="553" t="s">
        <v>477</v>
      </c>
      <c r="K214" s="553" t="s">
        <v>442</v>
      </c>
      <c r="L214" s="553" t="s">
        <v>429</v>
      </c>
      <c r="M214" s="553" t="s">
        <v>430</v>
      </c>
      <c r="N214" s="553" t="s">
        <v>431</v>
      </c>
      <c r="O214" s="553" t="s">
        <v>431</v>
      </c>
      <c r="P214" s="553" t="s">
        <v>432</v>
      </c>
      <c r="Q214" s="553" t="s">
        <v>423</v>
      </c>
      <c r="R214" s="553" t="s">
        <v>475</v>
      </c>
      <c r="S214" s="571" t="e">
        <f>IF(VLOOKUP($X214,'Tabulka 3B'!$B$10:$G$53,'Tabulka 3B'!M$1,0)="","",VLOOKUP($X214,'Tabulka 3B'!$B$10:$G$53,'Tabulka 3B'!M$1,0))</f>
        <v>#N/A</v>
      </c>
      <c r="T214" s="571" t="e">
        <f>IF(VLOOKUP($X214,'Tabulka 3B'!$B$10:$G$53,'Tabulka 3B'!N$1,0)="","",VLOOKUP($X214,'Tabulka 3B'!$B$10:$G$53,'Tabulka 3B'!N$1,0))</f>
        <v>#N/A</v>
      </c>
      <c r="U214" s="571" t="e">
        <f>IF(VLOOKUP($X214,'Tabulka 3B'!$B$10:$G$53,'Tabulka 3B'!O$1,0)="","",VLOOKUP($X214,'Tabulka 3B'!$B$10:$G$53,'Tabulka 3B'!O$1,0))</f>
        <v>#N/A</v>
      </c>
      <c r="V214" s="571" t="e">
        <f>IF(VLOOKUP($X214,'Tabulka 3B'!$B$10:$G$53,'Tabulka 3B'!P$1,0)="","",VLOOKUP($X214,'Tabulka 3B'!$B$10:$G$53,'Tabulka 3B'!P$1,0))</f>
        <v>#N/A</v>
      </c>
      <c r="W214" s="553"/>
      <c r="X214" s="562" t="str">
        <f t="shared" si="2"/>
        <v>A.N.@@._Z.S1311._Z.C.AD.F.F5OP.T.S.V._T._T.XDC.N.EDP3</v>
      </c>
      <c r="Y214" s="562"/>
      <c r="Z214" s="562"/>
      <c r="AA214" s="564" t="str">
        <f>IFERROR(+IF(X214=VLOOKUP(X214,'Tabulka 3B'!$B$10:$B$53,1,0),"OK","check!!!!"),"check!!!!")</f>
        <v>check!!!!</v>
      </c>
      <c r="AB214" s="562" t="str">
        <f>IF('Tabulka 3B'!B$26=X214,"ok","check!!!!")</f>
        <v>check!!!!</v>
      </c>
      <c r="AC214" s="565"/>
      <c r="AD214" s="566"/>
      <c r="AE214" s="566"/>
      <c r="AF214" s="566"/>
      <c r="AG214" s="566"/>
      <c r="AH214" s="566"/>
      <c r="AI214" s="566"/>
      <c r="AJ214" s="566"/>
      <c r="AK214" s="566"/>
      <c r="AL214" s="566"/>
      <c r="AM214" s="566"/>
      <c r="AN214" s="566"/>
      <c r="AO214" s="566"/>
    </row>
    <row r="215" spans="1:41">
      <c r="A215" s="553" t="s">
        <v>422</v>
      </c>
      <c r="B215" s="553" t="s">
        <v>423</v>
      </c>
      <c r="C215" s="553" t="s">
        <v>424</v>
      </c>
      <c r="D215" s="553" t="s">
        <v>425</v>
      </c>
      <c r="E215" s="553" t="s">
        <v>434</v>
      </c>
      <c r="F215" s="553" t="s">
        <v>425</v>
      </c>
      <c r="G215" s="553" t="s">
        <v>438</v>
      </c>
      <c r="H215" s="553" t="s">
        <v>422</v>
      </c>
      <c r="I215" s="553" t="s">
        <v>443</v>
      </c>
      <c r="J215" s="553" t="s">
        <v>478</v>
      </c>
      <c r="K215" s="553" t="s">
        <v>442</v>
      </c>
      <c r="L215" s="553" t="s">
        <v>429</v>
      </c>
      <c r="M215" s="553" t="s">
        <v>430</v>
      </c>
      <c r="N215" s="553" t="s">
        <v>431</v>
      </c>
      <c r="O215" s="553" t="s">
        <v>431</v>
      </c>
      <c r="P215" s="553" t="s">
        <v>432</v>
      </c>
      <c r="Q215" s="553" t="s">
        <v>423</v>
      </c>
      <c r="R215" s="553" t="s">
        <v>475</v>
      </c>
      <c r="S215" s="571" t="e">
        <f>IF(VLOOKUP($X215,'Tabulka 3B'!$B$10:$G$53,'Tabulka 3B'!M$1,0)="","",VLOOKUP($X215,'Tabulka 3B'!$B$10:$G$53,'Tabulka 3B'!M$1,0))</f>
        <v>#N/A</v>
      </c>
      <c r="T215" s="571" t="e">
        <f>IF(VLOOKUP($X215,'Tabulka 3B'!$B$10:$G$53,'Tabulka 3B'!N$1,0)="","",VLOOKUP($X215,'Tabulka 3B'!$B$10:$G$53,'Tabulka 3B'!N$1,0))</f>
        <v>#N/A</v>
      </c>
      <c r="U215" s="571" t="e">
        <f>IF(VLOOKUP($X215,'Tabulka 3B'!$B$10:$G$53,'Tabulka 3B'!O$1,0)="","",VLOOKUP($X215,'Tabulka 3B'!$B$10:$G$53,'Tabulka 3B'!O$1,0))</f>
        <v>#N/A</v>
      </c>
      <c r="V215" s="571" t="e">
        <f>IF(VLOOKUP($X215,'Tabulka 3B'!$B$10:$G$53,'Tabulka 3B'!P$1,0)="","",VLOOKUP($X215,'Tabulka 3B'!$B$10:$G$53,'Tabulka 3B'!P$1,0))</f>
        <v>#N/A</v>
      </c>
      <c r="W215" s="553"/>
      <c r="X215" s="562" t="str">
        <f t="shared" si="2"/>
        <v>A.N.@@._Z.S1311._Z.C.A.F.F71.T.S.V._T._T.XDC.N.EDP3</v>
      </c>
      <c r="Y215" s="562"/>
      <c r="Z215" s="562"/>
      <c r="AA215" s="564" t="str">
        <f>IFERROR(+IF(X215=VLOOKUP(X215,'Tabulka 3B'!$B$10:$B$53,1,0),"OK","check!!!!"),"check!!!!")</f>
        <v>check!!!!</v>
      </c>
      <c r="AB215" s="562" t="str">
        <f>IF('Tabulka 3B'!B$27=X215,"ok","check!!!!")</f>
        <v>check!!!!</v>
      </c>
      <c r="AC215" s="565"/>
      <c r="AD215" s="566"/>
      <c r="AE215" s="566"/>
      <c r="AF215" s="566"/>
      <c r="AG215" s="566"/>
      <c r="AH215" s="566"/>
      <c r="AI215" s="566"/>
      <c r="AJ215" s="566"/>
      <c r="AK215" s="566"/>
      <c r="AL215" s="566"/>
      <c r="AM215" s="566"/>
      <c r="AN215" s="566"/>
      <c r="AO215" s="566"/>
    </row>
    <row r="216" spans="1:41">
      <c r="A216" s="553" t="s">
        <v>422</v>
      </c>
      <c r="B216" s="553" t="s">
        <v>423</v>
      </c>
      <c r="C216" s="553" t="s">
        <v>424</v>
      </c>
      <c r="D216" s="553" t="s">
        <v>425</v>
      </c>
      <c r="E216" s="553" t="s">
        <v>434</v>
      </c>
      <c r="F216" s="553" t="s">
        <v>425</v>
      </c>
      <c r="G216" s="553" t="s">
        <v>438</v>
      </c>
      <c r="H216" s="553" t="s">
        <v>422</v>
      </c>
      <c r="I216" s="553" t="s">
        <v>443</v>
      </c>
      <c r="J216" s="553" t="s">
        <v>464</v>
      </c>
      <c r="K216" s="553" t="s">
        <v>442</v>
      </c>
      <c r="L216" s="553" t="s">
        <v>429</v>
      </c>
      <c r="M216" s="553" t="s">
        <v>430</v>
      </c>
      <c r="N216" s="553" t="s">
        <v>431</v>
      </c>
      <c r="O216" s="553" t="s">
        <v>431</v>
      </c>
      <c r="P216" s="553" t="s">
        <v>432</v>
      </c>
      <c r="Q216" s="553" t="s">
        <v>423</v>
      </c>
      <c r="R216" s="553" t="s">
        <v>475</v>
      </c>
      <c r="S216" s="571" t="e">
        <f>IF(VLOOKUP($X216,'Tabulka 3B'!$B$10:$G$53,'Tabulka 3B'!M$1,0)="","",VLOOKUP($X216,'Tabulka 3B'!$B$10:$G$53,'Tabulka 3B'!M$1,0))</f>
        <v>#N/A</v>
      </c>
      <c r="T216" s="571" t="e">
        <f>IF(VLOOKUP($X216,'Tabulka 3B'!$B$10:$G$53,'Tabulka 3B'!N$1,0)="","",VLOOKUP($X216,'Tabulka 3B'!$B$10:$G$53,'Tabulka 3B'!N$1,0))</f>
        <v>#N/A</v>
      </c>
      <c r="U216" s="571" t="e">
        <f>IF(VLOOKUP($X216,'Tabulka 3B'!$B$10:$G$53,'Tabulka 3B'!O$1,0)="","",VLOOKUP($X216,'Tabulka 3B'!$B$10:$G$53,'Tabulka 3B'!O$1,0))</f>
        <v>#N/A</v>
      </c>
      <c r="V216" s="571" t="e">
        <f>IF(VLOOKUP($X216,'Tabulka 3B'!$B$10:$G$53,'Tabulka 3B'!P$1,0)="","",VLOOKUP($X216,'Tabulka 3B'!$B$10:$G$53,'Tabulka 3B'!P$1,0))</f>
        <v>#N/A</v>
      </c>
      <c r="W216" s="553"/>
      <c r="X216" s="562" t="str">
        <f t="shared" si="2"/>
        <v>A.N.@@._Z.S1311._Z.C.A.F.F8.T.S.V._T._T.XDC.N.EDP3</v>
      </c>
      <c r="Y216" s="562"/>
      <c r="Z216" s="562"/>
      <c r="AA216" s="564" t="str">
        <f>IFERROR(+IF(X216=VLOOKUP(X216,'Tabulka 3B'!$B$10:$B$53,1,0),"OK","check!!!!"),"check!!!!")</f>
        <v>check!!!!</v>
      </c>
      <c r="AB216" s="562" t="str">
        <f>IF('Tabulka 3B'!B$28=X216,"ok","check!!!!")</f>
        <v>check!!!!</v>
      </c>
      <c r="AC216" s="565"/>
      <c r="AD216" s="566"/>
      <c r="AE216" s="566"/>
      <c r="AF216" s="566"/>
      <c r="AG216" s="566"/>
      <c r="AH216" s="566"/>
      <c r="AI216" s="566"/>
      <c r="AJ216" s="566"/>
      <c r="AK216" s="566"/>
      <c r="AL216" s="566"/>
      <c r="AM216" s="566"/>
      <c r="AN216" s="566"/>
      <c r="AO216" s="566"/>
    </row>
    <row r="217" spans="1:41">
      <c r="A217" s="553" t="s">
        <v>422</v>
      </c>
      <c r="B217" s="553" t="s">
        <v>423</v>
      </c>
      <c r="C217" s="553" t="s">
        <v>424</v>
      </c>
      <c r="D217" s="553" t="s">
        <v>425</v>
      </c>
      <c r="E217" s="553" t="s">
        <v>434</v>
      </c>
      <c r="F217" s="553" t="s">
        <v>425</v>
      </c>
      <c r="G217" s="553" t="s">
        <v>438</v>
      </c>
      <c r="H217" s="553" t="s">
        <v>422</v>
      </c>
      <c r="I217" s="553" t="s">
        <v>443</v>
      </c>
      <c r="J217" s="553" t="s">
        <v>479</v>
      </c>
      <c r="K217" s="553" t="s">
        <v>442</v>
      </c>
      <c r="L217" s="553" t="s">
        <v>429</v>
      </c>
      <c r="M217" s="553" t="s">
        <v>430</v>
      </c>
      <c r="N217" s="553" t="s">
        <v>431</v>
      </c>
      <c r="O217" s="553" t="s">
        <v>431</v>
      </c>
      <c r="P217" s="553" t="s">
        <v>432</v>
      </c>
      <c r="Q217" s="553" t="s">
        <v>423</v>
      </c>
      <c r="R217" s="553" t="s">
        <v>475</v>
      </c>
      <c r="S217" s="571" t="e">
        <f>IF(VLOOKUP($X217,'Tabulka 3B'!$B$10:$G$53,'Tabulka 3B'!M$1,0)="","",VLOOKUP($X217,'Tabulka 3B'!$B$10:$G$53,'Tabulka 3B'!M$1,0))</f>
        <v>#N/A</v>
      </c>
      <c r="T217" s="571" t="e">
        <f>IF(VLOOKUP($X217,'Tabulka 3B'!$B$10:$G$53,'Tabulka 3B'!N$1,0)="","",VLOOKUP($X217,'Tabulka 3B'!$B$10:$G$53,'Tabulka 3B'!N$1,0))</f>
        <v>#N/A</v>
      </c>
      <c r="U217" s="571" t="e">
        <f>IF(VLOOKUP($X217,'Tabulka 3B'!$B$10:$G$53,'Tabulka 3B'!O$1,0)="","",VLOOKUP($X217,'Tabulka 3B'!$B$10:$G$53,'Tabulka 3B'!O$1,0))</f>
        <v>#N/A</v>
      </c>
      <c r="V217" s="571" t="e">
        <f>IF(VLOOKUP($X217,'Tabulka 3B'!$B$10:$G$53,'Tabulka 3B'!P$1,0)="","",VLOOKUP($X217,'Tabulka 3B'!$B$10:$G$53,'Tabulka 3B'!P$1,0))</f>
        <v>#N/A</v>
      </c>
      <c r="W217" s="553"/>
      <c r="X217" s="562" t="str">
        <f t="shared" si="2"/>
        <v>A.N.@@._Z.S1311._Z.C.A.F.FN.T.S.V._T._T.XDC.N.EDP3</v>
      </c>
      <c r="Y217" s="562"/>
      <c r="Z217" s="562"/>
      <c r="AA217" s="564" t="str">
        <f>IFERROR(+IF(X217=VLOOKUP(X217,'Tabulka 3B'!$B$10:$B$53,1,0),"OK","check!!!!"),"check!!!!")</f>
        <v>check!!!!</v>
      </c>
      <c r="AB217" s="562" t="str">
        <f>IF('Tabulka 3B'!B$29=X217,"ok","check!!!!")</f>
        <v>check!!!!</v>
      </c>
      <c r="AC217" s="565"/>
      <c r="AD217" s="566"/>
      <c r="AE217" s="566"/>
      <c r="AF217" s="566"/>
      <c r="AG217" s="566"/>
      <c r="AH217" s="566"/>
      <c r="AI217" s="566"/>
      <c r="AJ217" s="566"/>
      <c r="AK217" s="566"/>
      <c r="AL217" s="566"/>
      <c r="AM217" s="566"/>
      <c r="AN217" s="566"/>
      <c r="AO217" s="566"/>
    </row>
    <row r="218" spans="1:41">
      <c r="A218" s="553" t="s">
        <v>422</v>
      </c>
      <c r="B218" s="553" t="s">
        <v>423</v>
      </c>
      <c r="C218" s="553" t="s">
        <v>424</v>
      </c>
      <c r="D218" s="553" t="s">
        <v>425</v>
      </c>
      <c r="E218" s="553" t="s">
        <v>434</v>
      </c>
      <c r="F218" s="553" t="s">
        <v>425</v>
      </c>
      <c r="G218" s="553" t="s">
        <v>438</v>
      </c>
      <c r="H218" s="553" t="s">
        <v>467</v>
      </c>
      <c r="I218" s="553" t="s">
        <v>480</v>
      </c>
      <c r="J218" s="553" t="s">
        <v>425</v>
      </c>
      <c r="K218" s="553" t="s">
        <v>442</v>
      </c>
      <c r="L218" s="553" t="s">
        <v>429</v>
      </c>
      <c r="M218" s="553" t="s">
        <v>430</v>
      </c>
      <c r="N218" s="553" t="s">
        <v>431</v>
      </c>
      <c r="O218" s="553" t="s">
        <v>431</v>
      </c>
      <c r="P218" s="553" t="s">
        <v>432</v>
      </c>
      <c r="Q218" s="553" t="s">
        <v>423</v>
      </c>
      <c r="R218" s="553" t="s">
        <v>475</v>
      </c>
      <c r="S218" s="571" t="e">
        <f>IF(VLOOKUP($X218,'Tabulka 3B'!$B$10:$G$53,'Tabulka 3B'!M$1,0)="","",VLOOKUP($X218,'Tabulka 3B'!$B$10:$G$53,'Tabulka 3B'!M$1,0))</f>
        <v>#N/A</v>
      </c>
      <c r="T218" s="571" t="e">
        <f>IF(VLOOKUP($X218,'Tabulka 3B'!$B$10:$G$53,'Tabulka 3B'!N$1,0)="","",VLOOKUP($X218,'Tabulka 3B'!$B$10:$G$53,'Tabulka 3B'!N$1,0))</f>
        <v>#N/A</v>
      </c>
      <c r="U218" s="571" t="e">
        <f>IF(VLOOKUP($X218,'Tabulka 3B'!$B$10:$G$53,'Tabulka 3B'!O$1,0)="","",VLOOKUP($X218,'Tabulka 3B'!$B$10:$G$53,'Tabulka 3B'!O$1,0))</f>
        <v>#N/A</v>
      </c>
      <c r="V218" s="571" t="e">
        <f>IF(VLOOKUP($X218,'Tabulka 3B'!$B$10:$G$53,'Tabulka 3B'!P$1,0)="","",VLOOKUP($X218,'Tabulka 3B'!$B$10:$G$53,'Tabulka 3B'!P$1,0))</f>
        <v>#N/A</v>
      </c>
      <c r="W218" s="553"/>
      <c r="X218" s="562" t="str">
        <f t="shared" si="2"/>
        <v>A.N.@@._Z.S1311._Z.C._X.ORADJ._Z.T.S.V._T._T.XDC.N.EDP3</v>
      </c>
      <c r="Y218" s="562"/>
      <c r="Z218" s="562"/>
      <c r="AA218" s="564" t="str">
        <f>IFERROR(+IF(X218=VLOOKUP(X218,'Tabulka 3B'!$B$10:$B$53,1,0),"OK","check!!!!"),"check!!!!")</f>
        <v>check!!!!</v>
      </c>
      <c r="AB218" s="562" t="str">
        <f>IF('Tabulka 3B'!B$31=X218,"ok","check!!!!")</f>
        <v>check!!!!</v>
      </c>
      <c r="AC218" s="565"/>
      <c r="AD218" s="566"/>
      <c r="AE218" s="566"/>
      <c r="AF218" s="566"/>
      <c r="AG218" s="566"/>
      <c r="AH218" s="566"/>
      <c r="AI218" s="566"/>
      <c r="AJ218" s="566"/>
      <c r="AK218" s="566"/>
      <c r="AL218" s="566"/>
      <c r="AM218" s="566"/>
      <c r="AN218" s="566"/>
      <c r="AO218" s="566"/>
    </row>
    <row r="219" spans="1:41">
      <c r="A219" s="553" t="s">
        <v>422</v>
      </c>
      <c r="B219" s="553" t="s">
        <v>423</v>
      </c>
      <c r="C219" s="553" t="s">
        <v>424</v>
      </c>
      <c r="D219" s="553" t="s">
        <v>425</v>
      </c>
      <c r="E219" s="553" t="s">
        <v>434</v>
      </c>
      <c r="F219" s="553" t="s">
        <v>425</v>
      </c>
      <c r="G219" s="553" t="s">
        <v>438</v>
      </c>
      <c r="H219" s="553" t="s">
        <v>439</v>
      </c>
      <c r="I219" s="553" t="s">
        <v>443</v>
      </c>
      <c r="J219" s="553" t="s">
        <v>491</v>
      </c>
      <c r="K219" s="553" t="s">
        <v>442</v>
      </c>
      <c r="L219" s="553" t="s">
        <v>429</v>
      </c>
      <c r="M219" s="553" t="s">
        <v>430</v>
      </c>
      <c r="N219" s="553" t="s">
        <v>431</v>
      </c>
      <c r="O219" s="553" t="s">
        <v>431</v>
      </c>
      <c r="P219" s="553" t="s">
        <v>432</v>
      </c>
      <c r="Q219" s="553" t="s">
        <v>423</v>
      </c>
      <c r="R219" s="553" t="s">
        <v>475</v>
      </c>
      <c r="S219" s="571" t="e">
        <f>IF(VLOOKUP($X219,'Tabulka 3B'!$B$10:$G$53,'Tabulka 3B'!M$1,0)="","",VLOOKUP($X219,'Tabulka 3B'!$B$10:$G$53,'Tabulka 3B'!M$1,0))</f>
        <v>#N/A</v>
      </c>
      <c r="T219" s="571" t="e">
        <f>IF(VLOOKUP($X219,'Tabulka 3B'!$B$10:$G$53,'Tabulka 3B'!N$1,0)="","",VLOOKUP($X219,'Tabulka 3B'!$B$10:$G$53,'Tabulka 3B'!N$1,0))</f>
        <v>#N/A</v>
      </c>
      <c r="U219" s="571" t="e">
        <f>IF(VLOOKUP($X219,'Tabulka 3B'!$B$10:$G$53,'Tabulka 3B'!O$1,0)="","",VLOOKUP($X219,'Tabulka 3B'!$B$10:$G$53,'Tabulka 3B'!O$1,0))</f>
        <v>#N/A</v>
      </c>
      <c r="V219" s="571" t="e">
        <f>IF(VLOOKUP($X219,'Tabulka 3B'!$B$10:$G$53,'Tabulka 3B'!P$1,0)="","",VLOOKUP($X219,'Tabulka 3B'!$B$10:$G$53,'Tabulka 3B'!P$1,0))</f>
        <v>#N/A</v>
      </c>
      <c r="W219" s="553"/>
      <c r="X219" s="562" t="str">
        <f t="shared" si="2"/>
        <v>A.N.@@._Z.S1311._Z.C.L.F.F7.T.S.V._T._T.XDC.N.EDP3</v>
      </c>
      <c r="Y219" s="562"/>
      <c r="Z219" s="562"/>
      <c r="AA219" s="564" t="str">
        <f>IFERROR(+IF(X219=VLOOKUP(X219,'Tabulka 3B'!$B$10:$B$53,1,0),"OK","check!!!!"),"check!!!!")</f>
        <v>check!!!!</v>
      </c>
      <c r="AB219" s="562" t="str">
        <f>IF('Tabulka 3B'!B$32=X219,"ok","check!!!!")</f>
        <v>check!!!!</v>
      </c>
      <c r="AC219" s="565"/>
      <c r="AD219" s="566"/>
      <c r="AE219" s="566"/>
      <c r="AF219" s="566"/>
      <c r="AG219" s="566"/>
      <c r="AH219" s="566"/>
      <c r="AI219" s="566"/>
      <c r="AJ219" s="566"/>
      <c r="AK219" s="566"/>
      <c r="AL219" s="566"/>
      <c r="AM219" s="566"/>
      <c r="AN219" s="566"/>
      <c r="AO219" s="566"/>
    </row>
    <row r="220" spans="1:41">
      <c r="A220" s="553" t="s">
        <v>422</v>
      </c>
      <c r="B220" s="553" t="s">
        <v>423</v>
      </c>
      <c r="C220" s="553" t="s">
        <v>424</v>
      </c>
      <c r="D220" s="553" t="s">
        <v>425</v>
      </c>
      <c r="E220" s="553" t="s">
        <v>434</v>
      </c>
      <c r="F220" s="553" t="s">
        <v>425</v>
      </c>
      <c r="G220" s="553" t="s">
        <v>438</v>
      </c>
      <c r="H220" s="553" t="s">
        <v>439</v>
      </c>
      <c r="I220" s="553" t="s">
        <v>443</v>
      </c>
      <c r="J220" s="553" t="s">
        <v>464</v>
      </c>
      <c r="K220" s="553" t="s">
        <v>442</v>
      </c>
      <c r="L220" s="553" t="s">
        <v>429</v>
      </c>
      <c r="M220" s="553" t="s">
        <v>430</v>
      </c>
      <c r="N220" s="553" t="s">
        <v>431</v>
      </c>
      <c r="O220" s="553" t="s">
        <v>431</v>
      </c>
      <c r="P220" s="553" t="s">
        <v>432</v>
      </c>
      <c r="Q220" s="553" t="s">
        <v>423</v>
      </c>
      <c r="R220" s="553" t="s">
        <v>475</v>
      </c>
      <c r="S220" s="571" t="e">
        <f>IF(VLOOKUP($X220,'Tabulka 3B'!$B$10:$G$53,'Tabulka 3B'!M$1,0)="","",VLOOKUP($X220,'Tabulka 3B'!$B$10:$G$53,'Tabulka 3B'!M$1,0))</f>
        <v>#N/A</v>
      </c>
      <c r="T220" s="571" t="e">
        <f>IF(VLOOKUP($X220,'Tabulka 3B'!$B$10:$G$53,'Tabulka 3B'!N$1,0)="","",VLOOKUP($X220,'Tabulka 3B'!$B$10:$G$53,'Tabulka 3B'!N$1,0))</f>
        <v>#N/A</v>
      </c>
      <c r="U220" s="571" t="e">
        <f>IF(VLOOKUP($X220,'Tabulka 3B'!$B$10:$G$53,'Tabulka 3B'!O$1,0)="","",VLOOKUP($X220,'Tabulka 3B'!$B$10:$G$53,'Tabulka 3B'!O$1,0))</f>
        <v>#N/A</v>
      </c>
      <c r="V220" s="571" t="e">
        <f>IF(VLOOKUP($X220,'Tabulka 3B'!$B$10:$G$53,'Tabulka 3B'!P$1,0)="","",VLOOKUP($X220,'Tabulka 3B'!$B$10:$G$53,'Tabulka 3B'!P$1,0))</f>
        <v>#N/A</v>
      </c>
      <c r="W220" s="553"/>
      <c r="X220" s="562" t="str">
        <f t="shared" si="2"/>
        <v>A.N.@@._Z.S1311._Z.C.L.F.F8.T.S.V._T._T.XDC.N.EDP3</v>
      </c>
      <c r="Y220" s="562"/>
      <c r="Z220" s="562"/>
      <c r="AA220" s="564" t="str">
        <f>IFERROR(+IF(X220=VLOOKUP(X220,'Tabulka 3B'!$B$10:$B$53,1,0),"OK","check!!!!"),"check!!!!")</f>
        <v>check!!!!</v>
      </c>
      <c r="AB220" s="562" t="str">
        <f>IF('Tabulka 3B'!B$33=X220,"ok","check!!!!")</f>
        <v>check!!!!</v>
      </c>
      <c r="AC220" s="565"/>
      <c r="AD220" s="566"/>
      <c r="AE220" s="566"/>
      <c r="AF220" s="566"/>
      <c r="AG220" s="566"/>
      <c r="AH220" s="566"/>
      <c r="AI220" s="566"/>
      <c r="AJ220" s="566"/>
      <c r="AK220" s="566"/>
      <c r="AL220" s="566"/>
      <c r="AM220" s="566"/>
      <c r="AN220" s="566"/>
      <c r="AO220" s="566"/>
    </row>
    <row r="221" spans="1:41">
      <c r="A221" s="553" t="s">
        <v>422</v>
      </c>
      <c r="B221" s="553" t="s">
        <v>423</v>
      </c>
      <c r="C221" s="553" t="s">
        <v>424</v>
      </c>
      <c r="D221" s="553" t="s">
        <v>425</v>
      </c>
      <c r="E221" s="553" t="s">
        <v>434</v>
      </c>
      <c r="F221" s="553" t="s">
        <v>425</v>
      </c>
      <c r="G221" s="553" t="s">
        <v>438</v>
      </c>
      <c r="H221" s="553" t="s">
        <v>439</v>
      </c>
      <c r="I221" s="553" t="s">
        <v>443</v>
      </c>
      <c r="J221" s="553" t="s">
        <v>481</v>
      </c>
      <c r="K221" s="553" t="s">
        <v>442</v>
      </c>
      <c r="L221" s="553" t="s">
        <v>429</v>
      </c>
      <c r="M221" s="553" t="s">
        <v>430</v>
      </c>
      <c r="N221" s="553" t="s">
        <v>431</v>
      </c>
      <c r="O221" s="553" t="s">
        <v>431</v>
      </c>
      <c r="P221" s="553" t="s">
        <v>432</v>
      </c>
      <c r="Q221" s="553" t="s">
        <v>423</v>
      </c>
      <c r="R221" s="553" t="s">
        <v>475</v>
      </c>
      <c r="S221" s="571" t="e">
        <f>IF(VLOOKUP($X221,'Tabulka 3B'!$B$10:$G$53,'Tabulka 3B'!M$1,0)="","",VLOOKUP($X221,'Tabulka 3B'!$B$10:$G$53,'Tabulka 3B'!M$1,0))</f>
        <v>#N/A</v>
      </c>
      <c r="T221" s="571" t="e">
        <f>IF(VLOOKUP($X221,'Tabulka 3B'!$B$10:$G$53,'Tabulka 3B'!N$1,0)="","",VLOOKUP($X221,'Tabulka 3B'!$B$10:$G$53,'Tabulka 3B'!N$1,0))</f>
        <v>#N/A</v>
      </c>
      <c r="U221" s="571" t="e">
        <f>IF(VLOOKUP($X221,'Tabulka 3B'!$B$10:$G$53,'Tabulka 3B'!O$1,0)="","",VLOOKUP($X221,'Tabulka 3B'!$B$10:$G$53,'Tabulka 3B'!O$1,0))</f>
        <v>#N/A</v>
      </c>
      <c r="V221" s="571" t="e">
        <f>IF(VLOOKUP($X221,'Tabulka 3B'!$B$10:$G$53,'Tabulka 3B'!P$1,0)="","",VLOOKUP($X221,'Tabulka 3B'!$B$10:$G$53,'Tabulka 3B'!P$1,0))</f>
        <v>#N/A</v>
      </c>
      <c r="W221" s="553"/>
      <c r="X221" s="562" t="str">
        <f t="shared" si="2"/>
        <v>A.N.@@._Z.S1311._Z.C.L.F.FV.T.S.V._T._T.XDC.N.EDP3</v>
      </c>
      <c r="Y221" s="562"/>
      <c r="Z221" s="562"/>
      <c r="AA221" s="564" t="str">
        <f>IFERROR(+IF(X221=VLOOKUP(X221,'Tabulka 3B'!$B$10:$B$53,1,0),"OK","check!!!!"),"check!!!!")</f>
        <v>check!!!!</v>
      </c>
      <c r="AB221" s="562" t="str">
        <f>IF('Tabulka 3B'!B$34=X221,"ok","check!!!!")</f>
        <v>check!!!!</v>
      </c>
      <c r="AC221" s="565"/>
      <c r="AD221" s="566"/>
      <c r="AE221" s="566"/>
      <c r="AF221" s="566"/>
      <c r="AG221" s="566"/>
      <c r="AH221" s="566"/>
      <c r="AI221" s="566"/>
      <c r="AJ221" s="566"/>
      <c r="AK221" s="566"/>
      <c r="AL221" s="566"/>
      <c r="AM221" s="566"/>
      <c r="AN221" s="566"/>
      <c r="AO221" s="566"/>
    </row>
    <row r="222" spans="1:41">
      <c r="A222" s="553" t="s">
        <v>422</v>
      </c>
      <c r="B222" s="553" t="s">
        <v>423</v>
      </c>
      <c r="C222" s="553" t="s">
        <v>424</v>
      </c>
      <c r="D222" s="553" t="s">
        <v>425</v>
      </c>
      <c r="E222" s="553" t="s">
        <v>434</v>
      </c>
      <c r="F222" s="553" t="s">
        <v>425</v>
      </c>
      <c r="G222" s="553" t="s">
        <v>438</v>
      </c>
      <c r="H222" s="553" t="s">
        <v>425</v>
      </c>
      <c r="I222" s="553" t="s">
        <v>482</v>
      </c>
      <c r="J222" s="553" t="s">
        <v>425</v>
      </c>
      <c r="K222" s="553" t="s">
        <v>442</v>
      </c>
      <c r="L222" s="553" t="s">
        <v>429</v>
      </c>
      <c r="M222" s="553" t="s">
        <v>430</v>
      </c>
      <c r="N222" s="553" t="s">
        <v>431</v>
      </c>
      <c r="O222" s="553" t="s">
        <v>431</v>
      </c>
      <c r="P222" s="553" t="s">
        <v>432</v>
      </c>
      <c r="Q222" s="553" t="s">
        <v>423</v>
      </c>
      <c r="R222" s="553" t="s">
        <v>475</v>
      </c>
      <c r="S222" s="571" t="e">
        <f>IF(VLOOKUP($X222,'Tabulka 3B'!$B$10:$G$53,'Tabulka 3B'!M$1,0)="","",VLOOKUP($X222,'Tabulka 3B'!$B$10:$G$53,'Tabulka 3B'!M$1,0))</f>
        <v>#N/A</v>
      </c>
      <c r="T222" s="571" t="e">
        <f>IF(VLOOKUP($X222,'Tabulka 3B'!$B$10:$G$53,'Tabulka 3B'!N$1,0)="","",VLOOKUP($X222,'Tabulka 3B'!$B$10:$G$53,'Tabulka 3B'!N$1,0))</f>
        <v>#N/A</v>
      </c>
      <c r="U222" s="571" t="e">
        <f>IF(VLOOKUP($X222,'Tabulka 3B'!$B$10:$G$53,'Tabulka 3B'!O$1,0)="","",VLOOKUP($X222,'Tabulka 3B'!$B$10:$G$53,'Tabulka 3B'!O$1,0))</f>
        <v>#N/A</v>
      </c>
      <c r="V222" s="571" t="e">
        <f>IF(VLOOKUP($X222,'Tabulka 3B'!$B$10:$G$53,'Tabulka 3B'!P$1,0)="","",VLOOKUP($X222,'Tabulka 3B'!$B$10:$G$53,'Tabulka 3B'!P$1,0))</f>
        <v>#N/A</v>
      </c>
      <c r="W222" s="553"/>
      <c r="X222" s="562" t="str">
        <f t="shared" si="2"/>
        <v>A.N.@@._Z.S1311._Z.C._Z.ORINV._Z.T.S.V._T._T.XDC.N.EDP3</v>
      </c>
      <c r="Y222" s="562"/>
      <c r="Z222" s="562"/>
      <c r="AA222" s="564" t="str">
        <f>IFERROR(+IF(X222=VLOOKUP(X222,'Tabulka 3B'!$B$10:$B$53,1,0),"OK","check!!!!"),"check!!!!")</f>
        <v>check!!!!</v>
      </c>
      <c r="AB222" s="562" t="str">
        <f>IF('Tabulka 3B'!B$36=X222,"ok","check!!!!")</f>
        <v>check!!!!</v>
      </c>
      <c r="AC222" s="565"/>
      <c r="AD222" s="566"/>
      <c r="AE222" s="566"/>
      <c r="AF222" s="566"/>
      <c r="AG222" s="566"/>
      <c r="AH222" s="566"/>
      <c r="AI222" s="566"/>
      <c r="AJ222" s="566"/>
      <c r="AK222" s="566"/>
      <c r="AL222" s="566"/>
      <c r="AM222" s="566"/>
      <c r="AN222" s="566"/>
      <c r="AO222" s="566"/>
    </row>
    <row r="223" spans="1:41">
      <c r="A223" s="553" t="s">
        <v>422</v>
      </c>
      <c r="B223" s="553" t="s">
        <v>423</v>
      </c>
      <c r="C223" s="553" t="s">
        <v>424</v>
      </c>
      <c r="D223" s="553" t="s">
        <v>425</v>
      </c>
      <c r="E223" s="553" t="s">
        <v>434</v>
      </c>
      <c r="F223" s="553" t="s">
        <v>425</v>
      </c>
      <c r="G223" s="553" t="s">
        <v>438</v>
      </c>
      <c r="H223" s="553" t="s">
        <v>425</v>
      </c>
      <c r="I223" s="553" t="s">
        <v>463</v>
      </c>
      <c r="J223" s="553" t="s">
        <v>425</v>
      </c>
      <c r="K223" s="553" t="s">
        <v>442</v>
      </c>
      <c r="L223" s="553" t="s">
        <v>429</v>
      </c>
      <c r="M223" s="553" t="s">
        <v>430</v>
      </c>
      <c r="N223" s="553" t="s">
        <v>431</v>
      </c>
      <c r="O223" s="553" t="s">
        <v>431</v>
      </c>
      <c r="P223" s="553" t="s">
        <v>432</v>
      </c>
      <c r="Q223" s="553" t="s">
        <v>423</v>
      </c>
      <c r="R223" s="553" t="s">
        <v>475</v>
      </c>
      <c r="S223" s="571" t="e">
        <f>IF(VLOOKUP($X223,'Tabulka 3B'!$B$10:$G$53,'Tabulka 3B'!M$1,0)="","",VLOOKUP($X223,'Tabulka 3B'!$B$10:$G$53,'Tabulka 3B'!M$1,0))</f>
        <v>#N/A</v>
      </c>
      <c r="T223" s="571" t="e">
        <f>IF(VLOOKUP($X223,'Tabulka 3B'!$B$10:$G$53,'Tabulka 3B'!N$1,0)="","",VLOOKUP($X223,'Tabulka 3B'!$B$10:$G$53,'Tabulka 3B'!N$1,0))</f>
        <v>#N/A</v>
      </c>
      <c r="U223" s="571" t="e">
        <f>IF(VLOOKUP($X223,'Tabulka 3B'!$B$10:$G$53,'Tabulka 3B'!O$1,0)="","",VLOOKUP($X223,'Tabulka 3B'!$B$10:$G$53,'Tabulka 3B'!O$1,0))</f>
        <v>#N/A</v>
      </c>
      <c r="V223" s="571" t="e">
        <f>IF(VLOOKUP($X223,'Tabulka 3B'!$B$10:$G$53,'Tabulka 3B'!P$1,0)="","",VLOOKUP($X223,'Tabulka 3B'!$B$10:$G$53,'Tabulka 3B'!P$1,0))</f>
        <v>#N/A</v>
      </c>
      <c r="W223" s="553"/>
      <c r="X223" s="562" t="str">
        <f t="shared" si="2"/>
        <v>A.N.@@._Z.S1311._Z.C._Z.ORD41A._Z.T.S.V._T._T.XDC.N.EDP3</v>
      </c>
      <c r="Y223" s="562"/>
      <c r="Z223" s="562"/>
      <c r="AA223" s="564" t="str">
        <f>IFERROR(+IF(X223=VLOOKUP(X223,'Tabulka 3B'!$B$10:$B$53,1,0),"OK","check!!!!"),"check!!!!")</f>
        <v>check!!!!</v>
      </c>
      <c r="AB223" s="562" t="str">
        <f>IF('Tabulka 3B'!B$37=X223,"ok","check!!!!")</f>
        <v>check!!!!</v>
      </c>
      <c r="AC223" s="565"/>
      <c r="AD223" s="566"/>
      <c r="AE223" s="566"/>
      <c r="AF223" s="566"/>
      <c r="AG223" s="566"/>
      <c r="AH223" s="566"/>
      <c r="AI223" s="566"/>
      <c r="AJ223" s="566"/>
      <c r="AK223" s="566"/>
      <c r="AL223" s="566"/>
      <c r="AM223" s="566"/>
      <c r="AN223" s="566"/>
      <c r="AO223" s="566"/>
    </row>
    <row r="224" spans="1:41">
      <c r="A224" s="553" t="s">
        <v>422</v>
      </c>
      <c r="B224" s="553" t="s">
        <v>423</v>
      </c>
      <c r="C224" s="553" t="s">
        <v>424</v>
      </c>
      <c r="D224" s="553" t="s">
        <v>425</v>
      </c>
      <c r="E224" s="553" t="s">
        <v>434</v>
      </c>
      <c r="F224" s="553" t="s">
        <v>425</v>
      </c>
      <c r="G224" s="553" t="s">
        <v>438</v>
      </c>
      <c r="H224" s="553" t="s">
        <v>439</v>
      </c>
      <c r="I224" s="553" t="s">
        <v>483</v>
      </c>
      <c r="J224" s="553" t="s">
        <v>425</v>
      </c>
      <c r="K224" s="553" t="s">
        <v>442</v>
      </c>
      <c r="L224" s="553" t="s">
        <v>429</v>
      </c>
      <c r="M224" s="553" t="s">
        <v>430</v>
      </c>
      <c r="N224" s="553" t="s">
        <v>431</v>
      </c>
      <c r="O224" s="553" t="s">
        <v>431</v>
      </c>
      <c r="P224" s="553" t="s">
        <v>432</v>
      </c>
      <c r="Q224" s="553" t="s">
        <v>423</v>
      </c>
      <c r="R224" s="553" t="s">
        <v>475</v>
      </c>
      <c r="S224" s="571" t="e">
        <f>IF(VLOOKUP($X224,'Tabulka 3B'!$B$10:$G$53,'Tabulka 3B'!M$1,0)="","",VLOOKUP($X224,'Tabulka 3B'!$B$10:$G$53,'Tabulka 3B'!M$1,0))</f>
        <v>#N/A</v>
      </c>
      <c r="T224" s="571" t="e">
        <f>IF(VLOOKUP($X224,'Tabulka 3B'!$B$10:$G$53,'Tabulka 3B'!N$1,0)="","",VLOOKUP($X224,'Tabulka 3B'!$B$10:$G$53,'Tabulka 3B'!N$1,0))</f>
        <v>#N/A</v>
      </c>
      <c r="U224" s="571" t="e">
        <f>IF(VLOOKUP($X224,'Tabulka 3B'!$B$10:$G$53,'Tabulka 3B'!O$1,0)="","",VLOOKUP($X224,'Tabulka 3B'!$B$10:$G$53,'Tabulka 3B'!O$1,0))</f>
        <v>#N/A</v>
      </c>
      <c r="V224" s="571" t="e">
        <f>IF(VLOOKUP($X224,'Tabulka 3B'!$B$10:$G$53,'Tabulka 3B'!P$1,0)="","",VLOOKUP($X224,'Tabulka 3B'!$B$10:$G$53,'Tabulka 3B'!P$1,0))</f>
        <v>#N/A</v>
      </c>
      <c r="W224" s="553"/>
      <c r="X224" s="562" t="str">
        <f t="shared" si="2"/>
        <v>A.N.@@._Z.S1311._Z.C.L.ORRNV._Z.T.S.V._T._T.XDC.N.EDP3</v>
      </c>
      <c r="Y224" s="562"/>
      <c r="Z224" s="562"/>
      <c r="AA224" s="564" t="str">
        <f>IFERROR(+IF(X224=VLOOKUP(X224,'Tabulka 3B'!$B$10:$B$53,1,0),"OK","check!!!!"),"check!!!!")</f>
        <v>check!!!!</v>
      </c>
      <c r="AB224" s="562" t="str">
        <f>IF('Tabulka 3B'!B$38=X224,"ok","check!!!!")</f>
        <v>check!!!!</v>
      </c>
      <c r="AC224" s="565"/>
      <c r="AD224" s="566"/>
      <c r="AE224" s="566"/>
      <c r="AF224" s="566"/>
      <c r="AG224" s="566"/>
      <c r="AH224" s="566"/>
      <c r="AI224" s="566"/>
      <c r="AJ224" s="566"/>
      <c r="AK224" s="566"/>
      <c r="AL224" s="566"/>
      <c r="AM224" s="566"/>
      <c r="AN224" s="566"/>
      <c r="AO224" s="566"/>
    </row>
    <row r="225" spans="1:41">
      <c r="A225" s="553" t="s">
        <v>422</v>
      </c>
      <c r="B225" s="553" t="s">
        <v>423</v>
      </c>
      <c r="C225" s="553" t="s">
        <v>424</v>
      </c>
      <c r="D225" s="553" t="s">
        <v>425</v>
      </c>
      <c r="E225" s="553" t="s">
        <v>434</v>
      </c>
      <c r="F225" s="553" t="s">
        <v>425</v>
      </c>
      <c r="G225" s="553" t="s">
        <v>438</v>
      </c>
      <c r="H225" s="553" t="s">
        <v>425</v>
      </c>
      <c r="I225" s="553" t="s">
        <v>484</v>
      </c>
      <c r="J225" s="553" t="s">
        <v>425</v>
      </c>
      <c r="K225" s="553" t="s">
        <v>442</v>
      </c>
      <c r="L225" s="553" t="s">
        <v>429</v>
      </c>
      <c r="M225" s="553" t="s">
        <v>430</v>
      </c>
      <c r="N225" s="553" t="s">
        <v>431</v>
      </c>
      <c r="O225" s="553" t="s">
        <v>431</v>
      </c>
      <c r="P225" s="553" t="s">
        <v>432</v>
      </c>
      <c r="Q225" s="553" t="s">
        <v>423</v>
      </c>
      <c r="R225" s="553" t="s">
        <v>475</v>
      </c>
      <c r="S225" s="571" t="e">
        <f>IF(VLOOKUP($X225,'Tabulka 3B'!$B$10:$G$53,'Tabulka 3B'!M$1,0)="","",VLOOKUP($X225,'Tabulka 3B'!$B$10:$G$53,'Tabulka 3B'!M$1,0))</f>
        <v>#N/A</v>
      </c>
      <c r="T225" s="571" t="e">
        <f>IF(VLOOKUP($X225,'Tabulka 3B'!$B$10:$G$53,'Tabulka 3B'!N$1,0)="","",VLOOKUP($X225,'Tabulka 3B'!$B$10:$G$53,'Tabulka 3B'!N$1,0))</f>
        <v>#N/A</v>
      </c>
      <c r="U225" s="571" t="e">
        <f>IF(VLOOKUP($X225,'Tabulka 3B'!$B$10:$G$53,'Tabulka 3B'!O$1,0)="","",VLOOKUP($X225,'Tabulka 3B'!$B$10:$G$53,'Tabulka 3B'!O$1,0))</f>
        <v>#N/A</v>
      </c>
      <c r="V225" s="571" t="e">
        <f>IF(VLOOKUP($X225,'Tabulka 3B'!$B$10:$G$53,'Tabulka 3B'!P$1,0)="","",VLOOKUP($X225,'Tabulka 3B'!$B$10:$G$53,'Tabulka 3B'!P$1,0))</f>
        <v>#N/A</v>
      </c>
      <c r="W225" s="553"/>
      <c r="X225" s="562" t="str">
        <f t="shared" si="2"/>
        <v>A.N.@@._Z.S1311._Z.C._Z.ORFCD._Z.T.S.V._T._T.XDC.N.EDP3</v>
      </c>
      <c r="Y225" s="562"/>
      <c r="Z225" s="562"/>
      <c r="AA225" s="564" t="str">
        <f>IFERROR(+IF(X225=VLOOKUP(X225,'Tabulka 3B'!$B$10:$B$53,1,0),"OK","check!!!!"),"check!!!!")</f>
        <v>check!!!!</v>
      </c>
      <c r="AB225" s="562" t="str">
        <f>IF('Tabulka 3B'!B$40=X225,"ok","check!!!!")</f>
        <v>check!!!!</v>
      </c>
      <c r="AC225" s="565"/>
      <c r="AD225" s="566"/>
      <c r="AE225" s="566"/>
      <c r="AF225" s="566"/>
      <c r="AG225" s="566"/>
      <c r="AH225" s="566"/>
      <c r="AI225" s="566"/>
      <c r="AJ225" s="566"/>
      <c r="AK225" s="566"/>
      <c r="AL225" s="566"/>
      <c r="AM225" s="566"/>
      <c r="AN225" s="566"/>
      <c r="AO225" s="566"/>
    </row>
    <row r="226" spans="1:41">
      <c r="A226" s="553" t="s">
        <v>422</v>
      </c>
      <c r="B226" s="553" t="s">
        <v>423</v>
      </c>
      <c r="C226" s="553" t="s">
        <v>424</v>
      </c>
      <c r="D226" s="553" t="s">
        <v>425</v>
      </c>
      <c r="E226" s="553" t="s">
        <v>434</v>
      </c>
      <c r="F226" s="553" t="s">
        <v>425</v>
      </c>
      <c r="G226" s="553" t="s">
        <v>438</v>
      </c>
      <c r="H226" s="553" t="s">
        <v>425</v>
      </c>
      <c r="I226" s="553" t="s">
        <v>485</v>
      </c>
      <c r="J226" s="553" t="s">
        <v>425</v>
      </c>
      <c r="K226" s="553" t="s">
        <v>442</v>
      </c>
      <c r="L226" s="553" t="s">
        <v>429</v>
      </c>
      <c r="M226" s="553" t="s">
        <v>430</v>
      </c>
      <c r="N226" s="553" t="s">
        <v>431</v>
      </c>
      <c r="O226" s="553" t="s">
        <v>431</v>
      </c>
      <c r="P226" s="553" t="s">
        <v>432</v>
      </c>
      <c r="Q226" s="553" t="s">
        <v>423</v>
      </c>
      <c r="R226" s="553" t="s">
        <v>475</v>
      </c>
      <c r="S226" s="571" t="e">
        <f>IF(VLOOKUP($X226,'Tabulka 3B'!$B$10:$G$53,'Tabulka 3B'!M$1,0)="","",VLOOKUP($X226,'Tabulka 3B'!$B$10:$G$53,'Tabulka 3B'!M$1,0))</f>
        <v>#N/A</v>
      </c>
      <c r="T226" s="571" t="e">
        <f>IF(VLOOKUP($X226,'Tabulka 3B'!$B$10:$G$53,'Tabulka 3B'!N$1,0)="","",VLOOKUP($X226,'Tabulka 3B'!$B$10:$G$53,'Tabulka 3B'!N$1,0))</f>
        <v>#N/A</v>
      </c>
      <c r="U226" s="571" t="e">
        <f>IF(VLOOKUP($X226,'Tabulka 3B'!$B$10:$G$53,'Tabulka 3B'!O$1,0)="","",VLOOKUP($X226,'Tabulka 3B'!$B$10:$G$53,'Tabulka 3B'!O$1,0))</f>
        <v>#N/A</v>
      </c>
      <c r="V226" s="571" t="e">
        <f>IF(VLOOKUP($X226,'Tabulka 3B'!$B$10:$G$53,'Tabulka 3B'!P$1,0)="","",VLOOKUP($X226,'Tabulka 3B'!$B$10:$G$53,'Tabulka 3B'!P$1,0))</f>
        <v>#N/A</v>
      </c>
      <c r="W226" s="553"/>
      <c r="X226" s="562" t="str">
        <f t="shared" si="2"/>
        <v>A.N.@@._Z.S1311._Z.C._Z.K61._Z.T.S.V._T._T.XDC.N.EDP3</v>
      </c>
      <c r="Y226" s="562"/>
      <c r="Z226" s="562"/>
      <c r="AA226" s="564" t="str">
        <f>IFERROR(+IF(X226=VLOOKUP(X226,'Tabulka 3B'!$B$10:$B$53,1,0),"OK","check!!!!"),"check!!!!")</f>
        <v>check!!!!</v>
      </c>
      <c r="AB226" s="562" t="str">
        <f>IF('Tabulka 3B'!B$41=X226,"ok","check!!!!")</f>
        <v>check!!!!</v>
      </c>
      <c r="AC226" s="565"/>
      <c r="AD226" s="566"/>
      <c r="AE226" s="566"/>
      <c r="AF226" s="566"/>
      <c r="AG226" s="566"/>
      <c r="AH226" s="566"/>
      <c r="AI226" s="566"/>
      <c r="AJ226" s="566"/>
      <c r="AK226" s="566"/>
      <c r="AL226" s="566"/>
      <c r="AM226" s="566"/>
      <c r="AN226" s="566"/>
      <c r="AO226" s="566"/>
    </row>
    <row r="227" spans="1:41">
      <c r="A227" s="553" t="s">
        <v>422</v>
      </c>
      <c r="B227" s="553" t="s">
        <v>423</v>
      </c>
      <c r="C227" s="553" t="s">
        <v>424</v>
      </c>
      <c r="D227" s="553" t="s">
        <v>425</v>
      </c>
      <c r="E227" s="553" t="s">
        <v>434</v>
      </c>
      <c r="F227" s="553" t="s">
        <v>425</v>
      </c>
      <c r="G227" s="553" t="s">
        <v>438</v>
      </c>
      <c r="H227" s="553" t="s">
        <v>425</v>
      </c>
      <c r="I227" s="553" t="s">
        <v>486</v>
      </c>
      <c r="J227" s="553" t="s">
        <v>425</v>
      </c>
      <c r="K227" s="553" t="s">
        <v>442</v>
      </c>
      <c r="L227" s="553" t="s">
        <v>429</v>
      </c>
      <c r="M227" s="553" t="s">
        <v>430</v>
      </c>
      <c r="N227" s="553" t="s">
        <v>431</v>
      </c>
      <c r="O227" s="553" t="s">
        <v>431</v>
      </c>
      <c r="P227" s="553" t="s">
        <v>432</v>
      </c>
      <c r="Q227" s="553" t="s">
        <v>423</v>
      </c>
      <c r="R227" s="553" t="s">
        <v>475</v>
      </c>
      <c r="S227" s="571" t="e">
        <f>IF(VLOOKUP($X227,'Tabulka 3B'!$B$10:$G$53,'Tabulka 3B'!M$1,0)="","",VLOOKUP($X227,'Tabulka 3B'!$B$10:$G$53,'Tabulka 3B'!M$1,0))</f>
        <v>#N/A</v>
      </c>
      <c r="T227" s="571" t="e">
        <f>IF(VLOOKUP($X227,'Tabulka 3B'!$B$10:$G$53,'Tabulka 3B'!N$1,0)="","",VLOOKUP($X227,'Tabulka 3B'!$B$10:$G$53,'Tabulka 3B'!N$1,0))</f>
        <v>#N/A</v>
      </c>
      <c r="U227" s="571" t="e">
        <f>IF(VLOOKUP($X227,'Tabulka 3B'!$B$10:$G$53,'Tabulka 3B'!O$1,0)="","",VLOOKUP($X227,'Tabulka 3B'!$B$10:$G$53,'Tabulka 3B'!O$1,0))</f>
        <v>#N/A</v>
      </c>
      <c r="V227" s="571" t="e">
        <f>IF(VLOOKUP($X227,'Tabulka 3B'!$B$10:$G$53,'Tabulka 3B'!P$1,0)="","",VLOOKUP($X227,'Tabulka 3B'!$B$10:$G$53,'Tabulka 3B'!P$1,0))</f>
        <v>#N/A</v>
      </c>
      <c r="W227" s="553"/>
      <c r="X227" s="562" t="str">
        <f t="shared" si="2"/>
        <v>A.N.@@._Z.S1311._Z.C._Z.KX._Z.T.S.V._T._T.XDC.N.EDP3</v>
      </c>
      <c r="Y227" s="562"/>
      <c r="Z227" s="562"/>
      <c r="AA227" s="564" t="str">
        <f>IFERROR(+IF(X227=VLOOKUP(X227,'Tabulka 3B'!$B$10:$B$53,1,0),"OK","check!!!!"),"check!!!!")</f>
        <v>check!!!!</v>
      </c>
      <c r="AB227" s="562" t="str">
        <f>IF('Tabulka 3B'!B$42=X227,"ok","check!!!!")</f>
        <v>check!!!!</v>
      </c>
      <c r="AC227" s="565"/>
      <c r="AD227" s="566"/>
      <c r="AE227" s="566"/>
      <c r="AF227" s="566"/>
      <c r="AG227" s="566"/>
      <c r="AH227" s="566"/>
      <c r="AI227" s="566"/>
      <c r="AJ227" s="566"/>
      <c r="AK227" s="566"/>
      <c r="AL227" s="566"/>
      <c r="AM227" s="566"/>
      <c r="AN227" s="566"/>
      <c r="AO227" s="566"/>
    </row>
    <row r="228" spans="1:41">
      <c r="A228" s="553" t="s">
        <v>422</v>
      </c>
      <c r="B228" s="553" t="s">
        <v>423</v>
      </c>
      <c r="C228" s="553" t="s">
        <v>424</v>
      </c>
      <c r="D228" s="553" t="s">
        <v>425</v>
      </c>
      <c r="E228" s="553" t="s">
        <v>434</v>
      </c>
      <c r="F228" s="553" t="s">
        <v>425</v>
      </c>
      <c r="G228" s="553" t="s">
        <v>438</v>
      </c>
      <c r="H228" s="553" t="s">
        <v>425</v>
      </c>
      <c r="I228" s="553" t="s">
        <v>487</v>
      </c>
      <c r="J228" s="553" t="s">
        <v>425</v>
      </c>
      <c r="K228" s="553" t="s">
        <v>442</v>
      </c>
      <c r="L228" s="553" t="s">
        <v>429</v>
      </c>
      <c r="M228" s="553" t="s">
        <v>430</v>
      </c>
      <c r="N228" s="553" t="s">
        <v>431</v>
      </c>
      <c r="O228" s="553" t="s">
        <v>431</v>
      </c>
      <c r="P228" s="553" t="s">
        <v>432</v>
      </c>
      <c r="Q228" s="553" t="s">
        <v>423</v>
      </c>
      <c r="R228" s="553" t="s">
        <v>475</v>
      </c>
      <c r="S228" s="571" t="e">
        <f>IF(VLOOKUP($X228,'Tabulka 3B'!$B$10:$G$53,'Tabulka 3B'!M$1,0)="","",VLOOKUP($X228,'Tabulka 3B'!$B$10:$G$53,'Tabulka 3B'!M$1,0))</f>
        <v>#N/A</v>
      </c>
      <c r="T228" s="571" t="e">
        <f>IF(VLOOKUP($X228,'Tabulka 3B'!$B$10:$G$53,'Tabulka 3B'!N$1,0)="","",VLOOKUP($X228,'Tabulka 3B'!$B$10:$G$53,'Tabulka 3B'!N$1,0))</f>
        <v>#N/A</v>
      </c>
      <c r="U228" s="571" t="e">
        <f>IF(VLOOKUP($X228,'Tabulka 3B'!$B$10:$G$53,'Tabulka 3B'!O$1,0)="","",VLOOKUP($X228,'Tabulka 3B'!$B$10:$G$53,'Tabulka 3B'!O$1,0))</f>
        <v>#N/A</v>
      </c>
      <c r="V228" s="571" t="e">
        <f>IF(VLOOKUP($X228,'Tabulka 3B'!$B$10:$G$53,'Tabulka 3B'!P$1,0)="","",VLOOKUP($X228,'Tabulka 3B'!$B$10:$G$53,'Tabulka 3B'!P$1,0))</f>
        <v>#N/A</v>
      </c>
      <c r="W228" s="553"/>
      <c r="X228" s="562" t="str">
        <f t="shared" si="2"/>
        <v>A.N.@@._Z.S1311._Z.C._Z.YA3._Z.T.S.V._T._T.XDC.N.EDP3</v>
      </c>
      <c r="Y228" s="562"/>
      <c r="Z228" s="562"/>
      <c r="AA228" s="564" t="str">
        <f>IFERROR(+IF(X228=VLOOKUP(X228,'Tabulka 3B'!$B$10:$B$53,1,0),"OK","check!!!!"),"check!!!!")</f>
        <v>check!!!!</v>
      </c>
      <c r="AB228" s="562" t="str">
        <f>IF('Tabulka 3B'!B$44=X228,"ok","check!!!!")</f>
        <v>check!!!!</v>
      </c>
      <c r="AC228" s="565"/>
      <c r="AD228" s="566"/>
      <c r="AE228" s="566"/>
      <c r="AF228" s="566"/>
      <c r="AG228" s="566"/>
      <c r="AH228" s="566"/>
      <c r="AI228" s="566"/>
      <c r="AJ228" s="566"/>
      <c r="AK228" s="566"/>
      <c r="AL228" s="566"/>
      <c r="AM228" s="566"/>
      <c r="AN228" s="566"/>
      <c r="AO228" s="566"/>
    </row>
    <row r="229" spans="1:41">
      <c r="A229" s="553" t="s">
        <v>422</v>
      </c>
      <c r="B229" s="553" t="s">
        <v>423</v>
      </c>
      <c r="C229" s="553" t="s">
        <v>424</v>
      </c>
      <c r="D229" s="553" t="s">
        <v>425</v>
      </c>
      <c r="E229" s="553" t="s">
        <v>434</v>
      </c>
      <c r="F229" s="553" t="s">
        <v>425</v>
      </c>
      <c r="G229" s="553" t="s">
        <v>438</v>
      </c>
      <c r="H229" s="553" t="s">
        <v>425</v>
      </c>
      <c r="I229" s="553" t="s">
        <v>488</v>
      </c>
      <c r="J229" s="553" t="s">
        <v>425</v>
      </c>
      <c r="K229" s="553" t="s">
        <v>425</v>
      </c>
      <c r="L229" s="553" t="s">
        <v>429</v>
      </c>
      <c r="M229" s="553" t="s">
        <v>430</v>
      </c>
      <c r="N229" s="553" t="s">
        <v>431</v>
      </c>
      <c r="O229" s="553" t="s">
        <v>431</v>
      </c>
      <c r="P229" s="553" t="s">
        <v>432</v>
      </c>
      <c r="Q229" s="553" t="s">
        <v>423</v>
      </c>
      <c r="R229" s="553" t="s">
        <v>475</v>
      </c>
      <c r="S229" s="571" t="e">
        <f>IF(VLOOKUP($X229,'Tabulka 3B'!$B$10:$G$53,'Tabulka 3B'!M$1,0)="","",VLOOKUP($X229,'Tabulka 3B'!$B$10:$G$53,'Tabulka 3B'!M$1,0))</f>
        <v>#N/A</v>
      </c>
      <c r="T229" s="571" t="e">
        <f>IF(VLOOKUP($X229,'Tabulka 3B'!$B$10:$G$53,'Tabulka 3B'!N$1,0)="","",VLOOKUP($X229,'Tabulka 3B'!$B$10:$G$53,'Tabulka 3B'!N$1,0))</f>
        <v>#N/A</v>
      </c>
      <c r="U229" s="571" t="e">
        <f>IF(VLOOKUP($X229,'Tabulka 3B'!$B$10:$G$53,'Tabulka 3B'!O$1,0)="","",VLOOKUP($X229,'Tabulka 3B'!$B$10:$G$53,'Tabulka 3B'!O$1,0))</f>
        <v>#N/A</v>
      </c>
      <c r="V229" s="571" t="e">
        <f>IF(VLOOKUP($X229,'Tabulka 3B'!$B$10:$G$53,'Tabulka 3B'!P$1,0)="","",VLOOKUP($X229,'Tabulka 3B'!$B$10:$G$53,'Tabulka 3B'!P$1,0))</f>
        <v>#N/A</v>
      </c>
      <c r="W229" s="553"/>
      <c r="X229" s="562" t="str">
        <f t="shared" si="2"/>
        <v>A.N.@@._Z.S1311._Z.C._Z.B9FX9._Z._Z.S.V._T._T.XDC.N.EDP3</v>
      </c>
      <c r="Y229" s="562"/>
      <c r="Z229" s="562"/>
      <c r="AA229" s="564" t="str">
        <f>IFERROR(+IF(X229=VLOOKUP(X229,'Tabulka 3B'!$B$10:$B$53,1,0),"OK","check!!!!"),"check!!!!")</f>
        <v>check!!!!</v>
      </c>
      <c r="AB229" s="562" t="str">
        <f>IF('Tabulka 3B'!B$45=X229,"ok","check!!!!")</f>
        <v>check!!!!</v>
      </c>
      <c r="AC229" s="565"/>
      <c r="AD229" s="566"/>
      <c r="AE229" s="566"/>
      <c r="AF229" s="566"/>
      <c r="AG229" s="566"/>
      <c r="AH229" s="566"/>
      <c r="AI229" s="566"/>
      <c r="AJ229" s="566"/>
      <c r="AK229" s="566"/>
      <c r="AL229" s="566"/>
      <c r="AM229" s="566"/>
      <c r="AN229" s="566"/>
      <c r="AO229" s="566"/>
    </row>
    <row r="230" spans="1:41">
      <c r="A230" s="553" t="s">
        <v>422</v>
      </c>
      <c r="B230" s="553" t="s">
        <v>423</v>
      </c>
      <c r="C230" s="553" t="s">
        <v>424</v>
      </c>
      <c r="D230" s="553" t="s">
        <v>425</v>
      </c>
      <c r="E230" s="553" t="s">
        <v>434</v>
      </c>
      <c r="F230" s="553" t="s">
        <v>425</v>
      </c>
      <c r="G230" s="553" t="s">
        <v>438</v>
      </c>
      <c r="H230" s="553" t="s">
        <v>425</v>
      </c>
      <c r="I230" s="553" t="s">
        <v>489</v>
      </c>
      <c r="J230" s="553" t="s">
        <v>425</v>
      </c>
      <c r="K230" s="553" t="s">
        <v>442</v>
      </c>
      <c r="L230" s="553" t="s">
        <v>429</v>
      </c>
      <c r="M230" s="553" t="s">
        <v>430</v>
      </c>
      <c r="N230" s="553" t="s">
        <v>431</v>
      </c>
      <c r="O230" s="553" t="s">
        <v>431</v>
      </c>
      <c r="P230" s="553" t="s">
        <v>432</v>
      </c>
      <c r="Q230" s="553" t="s">
        <v>423</v>
      </c>
      <c r="R230" s="553" t="s">
        <v>475</v>
      </c>
      <c r="S230" s="571" t="e">
        <f>IF(VLOOKUP($X230,'Tabulka 3B'!$B$10:$G$53,'Tabulka 3B'!M$1,0)="","",VLOOKUP($X230,'Tabulka 3B'!$B$10:$G$53,'Tabulka 3B'!M$1,0))</f>
        <v>#N/A</v>
      </c>
      <c r="T230" s="571" t="e">
        <f>IF(VLOOKUP($X230,'Tabulka 3B'!$B$10:$G$53,'Tabulka 3B'!N$1,0)="","",VLOOKUP($X230,'Tabulka 3B'!$B$10:$G$53,'Tabulka 3B'!N$1,0))</f>
        <v>#N/A</v>
      </c>
      <c r="U230" s="571" t="e">
        <f>IF(VLOOKUP($X230,'Tabulka 3B'!$B$10:$G$53,'Tabulka 3B'!O$1,0)="","",VLOOKUP($X230,'Tabulka 3B'!$B$10:$G$53,'Tabulka 3B'!O$1,0))</f>
        <v>#N/A</v>
      </c>
      <c r="V230" s="571" t="e">
        <f>IF(VLOOKUP($X230,'Tabulka 3B'!$B$10:$G$53,'Tabulka 3B'!P$1,0)="","",VLOOKUP($X230,'Tabulka 3B'!$B$10:$G$53,'Tabulka 3B'!P$1,0))</f>
        <v>#N/A</v>
      </c>
      <c r="W230" s="553"/>
      <c r="X230" s="562" t="str">
        <f t="shared" si="2"/>
        <v>A.N.@@._Z.S1311._Z.C._Z.YA3O._Z.T.S.V._T._T.XDC.N.EDP3</v>
      </c>
      <c r="Y230" s="562"/>
      <c r="Z230" s="562"/>
      <c r="AA230" s="564" t="str">
        <f>IFERROR(+IF(X230=VLOOKUP(X230,'Tabulka 3B'!$B$10:$B$53,1,0),"OK","check!!!!"),"check!!!!")</f>
        <v>check!!!!</v>
      </c>
      <c r="AB230" s="562" t="str">
        <f>IF('Tabulka 3B'!B$46=X230,"ok","check!!!!")</f>
        <v>check!!!!</v>
      </c>
      <c r="AC230" s="565"/>
      <c r="AD230" s="566"/>
      <c r="AE230" s="566"/>
      <c r="AF230" s="566"/>
      <c r="AG230" s="566"/>
      <c r="AH230" s="566"/>
      <c r="AI230" s="566"/>
      <c r="AJ230" s="566"/>
      <c r="AK230" s="566"/>
      <c r="AL230" s="566"/>
      <c r="AM230" s="566"/>
      <c r="AN230" s="566"/>
      <c r="AO230" s="566"/>
    </row>
    <row r="231" spans="1:41">
      <c r="A231" s="553" t="s">
        <v>422</v>
      </c>
      <c r="B231" s="553" t="s">
        <v>423</v>
      </c>
      <c r="C231" s="553" t="s">
        <v>424</v>
      </c>
      <c r="D231" s="553" t="s">
        <v>425</v>
      </c>
      <c r="E231" s="553" t="s">
        <v>434</v>
      </c>
      <c r="F231" s="553" t="s">
        <v>425</v>
      </c>
      <c r="G231" s="553" t="s">
        <v>438</v>
      </c>
      <c r="H231" s="553" t="s">
        <v>425</v>
      </c>
      <c r="I231" s="553" t="s">
        <v>490</v>
      </c>
      <c r="J231" s="553" t="s">
        <v>441</v>
      </c>
      <c r="K231" s="553" t="s">
        <v>442</v>
      </c>
      <c r="L231" s="553" t="s">
        <v>443</v>
      </c>
      <c r="M231" s="553" t="s">
        <v>430</v>
      </c>
      <c r="N231" s="553" t="s">
        <v>431</v>
      </c>
      <c r="O231" s="553" t="s">
        <v>431</v>
      </c>
      <c r="P231" s="553" t="s">
        <v>432</v>
      </c>
      <c r="Q231" s="553" t="s">
        <v>423</v>
      </c>
      <c r="R231" s="553" t="s">
        <v>475</v>
      </c>
      <c r="S231" s="571" t="e">
        <f>IF(VLOOKUP($X231,'Tabulka 3B'!$B$10:$G$53,'Tabulka 3B'!M$1,0)="","",VLOOKUP($X231,'Tabulka 3B'!$B$10:$G$53,'Tabulka 3B'!M$1,0))</f>
        <v>#N/A</v>
      </c>
      <c r="T231" s="571" t="e">
        <f>IF(VLOOKUP($X231,'Tabulka 3B'!$B$10:$G$53,'Tabulka 3B'!N$1,0)="","",VLOOKUP($X231,'Tabulka 3B'!$B$10:$G$53,'Tabulka 3B'!N$1,0))</f>
        <v>#N/A</v>
      </c>
      <c r="U231" s="571" t="e">
        <f>IF(VLOOKUP($X231,'Tabulka 3B'!$B$10:$G$53,'Tabulka 3B'!O$1,0)="","",VLOOKUP($X231,'Tabulka 3B'!$B$10:$G$53,'Tabulka 3B'!O$1,0))</f>
        <v>#N/A</v>
      </c>
      <c r="V231" s="571" t="e">
        <f>IF(VLOOKUP($X231,'Tabulka 3B'!$B$10:$G$53,'Tabulka 3B'!P$1,0)="","",VLOOKUP($X231,'Tabulka 3B'!$B$10:$G$53,'Tabulka 3B'!P$1,0))</f>
        <v>#N/A</v>
      </c>
      <c r="W231" s="553"/>
      <c r="X231" s="562" t="str">
        <f t="shared" si="2"/>
        <v>A.N.@@._Z.S1311._Z.C._Z.LX.GD.T.F.V._T._T.XDC.N.EDP3</v>
      </c>
      <c r="Y231" s="562"/>
      <c r="Z231" s="562"/>
      <c r="AA231" s="564" t="str">
        <f>IFERROR(+IF(X231=VLOOKUP(X231,'Tabulka 3B'!$B$10:$B$53,1,0),"OK","check!!!!"),"check!!!!")</f>
        <v>check!!!!</v>
      </c>
      <c r="AB231" s="562" t="str">
        <f>IF('Tabulka 3B'!B$48=X231,"ok","check!!!!")</f>
        <v>check!!!!</v>
      </c>
      <c r="AC231" s="565"/>
      <c r="AD231" s="566"/>
      <c r="AE231" s="566"/>
      <c r="AF231" s="566"/>
      <c r="AG231" s="566"/>
      <c r="AH231" s="566"/>
      <c r="AI231" s="566"/>
      <c r="AJ231" s="566"/>
      <c r="AK231" s="566"/>
      <c r="AL231" s="566"/>
      <c r="AM231" s="566"/>
      <c r="AN231" s="566"/>
      <c r="AO231" s="566"/>
    </row>
    <row r="232" spans="1:41">
      <c r="A232" s="553" t="s">
        <v>422</v>
      </c>
      <c r="B232" s="553" t="s">
        <v>423</v>
      </c>
      <c r="C232" s="553" t="s">
        <v>424</v>
      </c>
      <c r="D232" s="553" t="s">
        <v>425</v>
      </c>
      <c r="E232" s="553" t="s">
        <v>434</v>
      </c>
      <c r="F232" s="553" t="s">
        <v>426</v>
      </c>
      <c r="G232" s="553" t="s">
        <v>438</v>
      </c>
      <c r="H232" s="553" t="s">
        <v>492</v>
      </c>
      <c r="I232" s="553" t="s">
        <v>440</v>
      </c>
      <c r="J232" s="553" t="s">
        <v>441</v>
      </c>
      <c r="K232" s="553" t="s">
        <v>442</v>
      </c>
      <c r="L232" s="553" t="s">
        <v>443</v>
      </c>
      <c r="M232" s="553" t="s">
        <v>430</v>
      </c>
      <c r="N232" s="553" t="s">
        <v>431</v>
      </c>
      <c r="O232" s="553" t="s">
        <v>431</v>
      </c>
      <c r="P232" s="553" t="s">
        <v>432</v>
      </c>
      <c r="Q232" s="553" t="s">
        <v>423</v>
      </c>
      <c r="R232" s="553" t="s">
        <v>475</v>
      </c>
      <c r="S232" s="571" t="e">
        <f>IF(VLOOKUP($X232,'Tabulka 3B'!$B$10:$G$53,'Tabulka 3B'!M$1,0)="","",VLOOKUP($X232,'Tabulka 3B'!$B$10:$G$53,'Tabulka 3B'!M$1,0))</f>
        <v>#N/A</v>
      </c>
      <c r="T232" s="571" t="e">
        <f>IF(VLOOKUP($X232,'Tabulka 3B'!$B$10:$G$53,'Tabulka 3B'!N$1,0)="","",VLOOKUP($X232,'Tabulka 3B'!$B$10:$G$53,'Tabulka 3B'!N$1,0))</f>
        <v>#N/A</v>
      </c>
      <c r="U232" s="571" t="e">
        <f>IF(VLOOKUP($X232,'Tabulka 3B'!$B$10:$G$53,'Tabulka 3B'!O$1,0)="","",VLOOKUP($X232,'Tabulka 3B'!$B$10:$G$53,'Tabulka 3B'!O$1,0))</f>
        <v>#N/A</v>
      </c>
      <c r="V232" s="571" t="e">
        <f>IF(VLOOKUP($X232,'Tabulka 3B'!$B$10:$G$53,'Tabulka 3B'!P$1,0)="","",VLOOKUP($X232,'Tabulka 3B'!$B$10:$G$53,'Tabulka 3B'!P$1,0))</f>
        <v>#N/A</v>
      </c>
      <c r="W232" s="553"/>
      <c r="X232" s="562" t="str">
        <f t="shared" si="2"/>
        <v>A.N.@@._Z.S1311.S13.C.NE.LE.GD.T.F.V._T._T.XDC.N.EDP3</v>
      </c>
      <c r="Y232" s="562"/>
      <c r="Z232" s="562"/>
      <c r="AA232" s="564" t="str">
        <f>IFERROR(+IF(X232=VLOOKUP(X232,'Tabulka 3B'!$B$10:$B$53,1,0),"OK","check!!!!"),"check!!!!")</f>
        <v>check!!!!</v>
      </c>
      <c r="AB232" s="562" t="str">
        <f>IF('Tabulka 3B'!B$51=X232,"ok","check!!!!")</f>
        <v>check!!!!</v>
      </c>
      <c r="AC232" s="565"/>
      <c r="AD232" s="566"/>
      <c r="AE232" s="566"/>
      <c r="AF232" s="566"/>
      <c r="AG232" s="566"/>
      <c r="AH232" s="566"/>
      <c r="AI232" s="566"/>
      <c r="AJ232" s="566"/>
      <c r="AK232" s="566"/>
      <c r="AL232" s="566"/>
      <c r="AM232" s="566"/>
      <c r="AN232" s="566"/>
      <c r="AO232" s="566"/>
    </row>
    <row r="233" spans="1:41">
      <c r="A233" s="553" t="s">
        <v>422</v>
      </c>
      <c r="B233" s="553" t="s">
        <v>423</v>
      </c>
      <c r="C233" s="553" t="s">
        <v>424</v>
      </c>
      <c r="D233" s="553" t="s">
        <v>425</v>
      </c>
      <c r="E233" s="553" t="s">
        <v>434</v>
      </c>
      <c r="F233" s="553" t="s">
        <v>425</v>
      </c>
      <c r="G233" s="553" t="s">
        <v>438</v>
      </c>
      <c r="H233" s="553" t="s">
        <v>439</v>
      </c>
      <c r="I233" s="553" t="s">
        <v>440</v>
      </c>
      <c r="J233" s="553" t="s">
        <v>441</v>
      </c>
      <c r="K233" s="553" t="s">
        <v>442</v>
      </c>
      <c r="L233" s="553" t="s">
        <v>443</v>
      </c>
      <c r="M233" s="553" t="s">
        <v>430</v>
      </c>
      <c r="N233" s="553" t="s">
        <v>431</v>
      </c>
      <c r="O233" s="553" t="s">
        <v>431</v>
      </c>
      <c r="P233" s="553" t="s">
        <v>432</v>
      </c>
      <c r="Q233" s="553" t="s">
        <v>423</v>
      </c>
      <c r="R233" s="553" t="s">
        <v>475</v>
      </c>
      <c r="S233" s="571" t="e">
        <f>IF(VLOOKUP($X233,'Tabulka 3B'!$B$10:$G$53,'Tabulka 3B'!M$1,0)="","",VLOOKUP($X233,'Tabulka 3B'!$B$10:$G$53,'Tabulka 3B'!M$1,0))</f>
        <v>#N/A</v>
      </c>
      <c r="T233" s="571" t="e">
        <f>IF(VLOOKUP($X233,'Tabulka 3B'!$B$10:$G$53,'Tabulka 3B'!N$1,0)="","",VLOOKUP($X233,'Tabulka 3B'!$B$10:$G$53,'Tabulka 3B'!N$1,0))</f>
        <v>#N/A</v>
      </c>
      <c r="U233" s="571" t="e">
        <f>IF(VLOOKUP($X233,'Tabulka 3B'!$B$10:$G$53,'Tabulka 3B'!O$1,0)="","",VLOOKUP($X233,'Tabulka 3B'!$B$10:$G$53,'Tabulka 3B'!O$1,0))</f>
        <v>#N/A</v>
      </c>
      <c r="V233" s="571" t="e">
        <f>IF(VLOOKUP($X233,'Tabulka 3B'!$B$10:$G$53,'Tabulka 3B'!P$1,0)="","",VLOOKUP($X233,'Tabulka 3B'!$B$10:$G$53,'Tabulka 3B'!P$1,0))</f>
        <v>#N/A</v>
      </c>
      <c r="W233" s="553"/>
      <c r="X233" s="562" t="str">
        <f t="shared" si="2"/>
        <v>A.N.@@._Z.S1311._Z.C.L.LE.GD.T.F.V._T._T.XDC.N.EDP3</v>
      </c>
      <c r="Y233" s="562"/>
      <c r="Z233" s="562"/>
      <c r="AA233" s="564" t="str">
        <f>IFERROR(+IF(X233=VLOOKUP(X233,'Tabulka 3B'!$B$10:$B$53,1,0),"OK","check!!!!"),"check!!!!")</f>
        <v>check!!!!</v>
      </c>
      <c r="AB233" s="562" t="str">
        <f>IF('Tabulka 3B'!B$52=X233,"ok","check!!!!")</f>
        <v>check!!!!</v>
      </c>
      <c r="AC233" s="565"/>
      <c r="AD233" s="566"/>
      <c r="AE233" s="566"/>
      <c r="AF233" s="566"/>
      <c r="AG233" s="566"/>
      <c r="AH233" s="566"/>
      <c r="AI233" s="566"/>
      <c r="AJ233" s="566"/>
      <c r="AK233" s="566"/>
      <c r="AL233" s="566"/>
      <c r="AM233" s="566"/>
      <c r="AN233" s="566"/>
      <c r="AO233" s="566"/>
    </row>
    <row r="234" spans="1:41">
      <c r="A234" s="553" t="s">
        <v>422</v>
      </c>
      <c r="B234" s="553" t="s">
        <v>423</v>
      </c>
      <c r="C234" s="553" t="s">
        <v>424</v>
      </c>
      <c r="D234" s="553" t="s">
        <v>425</v>
      </c>
      <c r="E234" s="553" t="s">
        <v>434</v>
      </c>
      <c r="F234" s="553" t="s">
        <v>493</v>
      </c>
      <c r="G234" s="553" t="s">
        <v>425</v>
      </c>
      <c r="H234" s="553" t="s">
        <v>422</v>
      </c>
      <c r="I234" s="553" t="s">
        <v>440</v>
      </c>
      <c r="J234" s="553" t="s">
        <v>441</v>
      </c>
      <c r="K234" s="553" t="s">
        <v>442</v>
      </c>
      <c r="L234" s="553" t="s">
        <v>443</v>
      </c>
      <c r="M234" s="553" t="s">
        <v>430</v>
      </c>
      <c r="N234" s="553" t="s">
        <v>431</v>
      </c>
      <c r="O234" s="553" t="s">
        <v>431</v>
      </c>
      <c r="P234" s="553" t="s">
        <v>432</v>
      </c>
      <c r="Q234" s="553" t="s">
        <v>423</v>
      </c>
      <c r="R234" s="553" t="s">
        <v>475</v>
      </c>
      <c r="S234" s="571" t="e">
        <f>IF(VLOOKUP($X234,'Tabulka 3B'!$B$10:$G$53,'Tabulka 3B'!M$1,0)="","",VLOOKUP($X234,'Tabulka 3B'!$B$10:$G$53,'Tabulka 3B'!M$1,0))</f>
        <v>#N/A</v>
      </c>
      <c r="T234" s="571" t="e">
        <f>IF(VLOOKUP($X234,'Tabulka 3B'!$B$10:$G$53,'Tabulka 3B'!N$1,0)="","",VLOOKUP($X234,'Tabulka 3B'!$B$10:$G$53,'Tabulka 3B'!N$1,0))</f>
        <v>#N/A</v>
      </c>
      <c r="U234" s="571" t="e">
        <f>IF(VLOOKUP($X234,'Tabulka 3B'!$B$10:$G$53,'Tabulka 3B'!O$1,0)="","",VLOOKUP($X234,'Tabulka 3B'!$B$10:$G$53,'Tabulka 3B'!O$1,0))</f>
        <v>#N/A</v>
      </c>
      <c r="V234" s="571" t="e">
        <f>IF(VLOOKUP($X234,'Tabulka 3B'!$B$10:$G$53,'Tabulka 3B'!P$1,0)="","",VLOOKUP($X234,'Tabulka 3B'!$B$10:$G$53,'Tabulka 3B'!P$1,0))</f>
        <v>#N/A</v>
      </c>
      <c r="W234" s="553"/>
      <c r="X234" s="562" t="str">
        <f t="shared" si="2"/>
        <v>A.N.@@._Z.S1311.S13O._Z.A.LE.GD.T.F.V._T._T.XDC.N.EDP3</v>
      </c>
      <c r="Y234" s="562"/>
      <c r="Z234" s="562"/>
      <c r="AA234" s="564" t="str">
        <f>IFERROR(+IF(X234=VLOOKUP(X234,'Tabulka 3B'!$B$10:$B$53,1,0),"OK","check!!!!"),"check!!!!")</f>
        <v>check!!!!</v>
      </c>
      <c r="AB234" s="562" t="str">
        <f>IF('Tabulka 3B'!B$53=X234,"ok","check!!!!")</f>
        <v>check!!!!</v>
      </c>
      <c r="AC234" s="565"/>
      <c r="AD234" s="566"/>
      <c r="AE234" s="566"/>
      <c r="AF234" s="566"/>
      <c r="AG234" s="566"/>
      <c r="AH234" s="566"/>
      <c r="AI234" s="566"/>
      <c r="AJ234" s="566"/>
      <c r="AK234" s="566"/>
      <c r="AL234" s="566"/>
      <c r="AM234" s="566"/>
      <c r="AN234" s="566"/>
      <c r="AO234" s="566"/>
    </row>
    <row r="235" spans="1:41">
      <c r="A235" s="553" t="s">
        <v>422</v>
      </c>
      <c r="B235" s="553" t="s">
        <v>423</v>
      </c>
      <c r="C235" s="553" t="s">
        <v>424</v>
      </c>
      <c r="D235" s="553" t="s">
        <v>425</v>
      </c>
      <c r="E235" s="553" t="s">
        <v>435</v>
      </c>
      <c r="F235" s="553" t="s">
        <v>425</v>
      </c>
      <c r="G235" s="553" t="s">
        <v>425</v>
      </c>
      <c r="H235" s="553" t="s">
        <v>427</v>
      </c>
      <c r="I235" s="553" t="s">
        <v>428</v>
      </c>
      <c r="J235" s="553" t="s">
        <v>425</v>
      </c>
      <c r="K235" s="553" t="s">
        <v>425</v>
      </c>
      <c r="L235" s="553" t="s">
        <v>429</v>
      </c>
      <c r="M235" s="553" t="s">
        <v>430</v>
      </c>
      <c r="N235" s="553" t="s">
        <v>431</v>
      </c>
      <c r="O235" s="553" t="s">
        <v>431</v>
      </c>
      <c r="P235" s="553" t="s">
        <v>432</v>
      </c>
      <c r="Q235" s="553" t="s">
        <v>423</v>
      </c>
      <c r="R235" s="553" t="s">
        <v>475</v>
      </c>
      <c r="S235" s="572" t="e">
        <f>IF(VLOOKUP($X235,#REF!,#REF!,0)="","",VLOOKUP($X235,#REF!,#REF!,0))</f>
        <v>#REF!</v>
      </c>
      <c r="T235" s="572" t="e">
        <f>IF(VLOOKUP($X235,#REF!,#REF!,0)="","",VLOOKUP($X235,#REF!,#REF!,0))</f>
        <v>#REF!</v>
      </c>
      <c r="U235" s="572" t="e">
        <f>IF(VLOOKUP($X235,#REF!,#REF!,0)="","",VLOOKUP($X235,#REF!,#REF!,0))</f>
        <v>#REF!</v>
      </c>
      <c r="V235" s="572" t="e">
        <f>IF(VLOOKUP($X235,#REF!,#REF!,0)="","",VLOOKUP($X235,#REF!,#REF!,0))</f>
        <v>#REF!</v>
      </c>
      <c r="W235" s="553"/>
      <c r="X235" s="562" t="str">
        <f t="shared" si="2"/>
        <v>A.N.@@._Z.S1312._Z._Z.B.B9._Z._Z.S.V._T._T.XDC.N.EDP3</v>
      </c>
      <c r="Y235" s="562"/>
      <c r="Z235" s="562"/>
      <c r="AA235" s="564" t="str">
        <f>IFERROR(+IF(X235=VLOOKUP(X235,#REF!,1,0),"OK","check!!!!"),"check!!!!")</f>
        <v>check!!!!</v>
      </c>
      <c r="AB235" s="562" t="e">
        <f>IF(#REF!=X235,"ok","check!!!!")</f>
        <v>#REF!</v>
      </c>
      <c r="AC235" s="565"/>
      <c r="AD235" s="566"/>
      <c r="AE235" s="566"/>
      <c r="AF235" s="566"/>
      <c r="AG235" s="566"/>
      <c r="AH235" s="566"/>
      <c r="AI235" s="566"/>
      <c r="AJ235" s="566"/>
      <c r="AK235" s="566"/>
      <c r="AL235" s="566"/>
      <c r="AM235" s="566"/>
      <c r="AN235" s="566"/>
      <c r="AO235" s="566"/>
    </row>
    <row r="236" spans="1:41">
      <c r="A236" s="553" t="s">
        <v>422</v>
      </c>
      <c r="B236" s="553" t="s">
        <v>423</v>
      </c>
      <c r="C236" s="553" t="s">
        <v>424</v>
      </c>
      <c r="D236" s="553" t="s">
        <v>425</v>
      </c>
      <c r="E236" s="553" t="s">
        <v>435</v>
      </c>
      <c r="F236" s="553" t="s">
        <v>425</v>
      </c>
      <c r="G236" s="553" t="s">
        <v>438</v>
      </c>
      <c r="H236" s="553" t="s">
        <v>422</v>
      </c>
      <c r="I236" s="553" t="s">
        <v>443</v>
      </c>
      <c r="J236" s="553" t="s">
        <v>443</v>
      </c>
      <c r="K236" s="553" t="s">
        <v>442</v>
      </c>
      <c r="L236" s="553" t="s">
        <v>429</v>
      </c>
      <c r="M236" s="553" t="s">
        <v>430</v>
      </c>
      <c r="N236" s="553" t="s">
        <v>431</v>
      </c>
      <c r="O236" s="553" t="s">
        <v>431</v>
      </c>
      <c r="P236" s="553" t="s">
        <v>432</v>
      </c>
      <c r="Q236" s="553" t="s">
        <v>423</v>
      </c>
      <c r="R236" s="553" t="s">
        <v>475</v>
      </c>
      <c r="S236" s="572" t="e">
        <f>IF(VLOOKUP($X236,#REF!,#REF!,0)="","",VLOOKUP($X236,#REF!,#REF!,0))</f>
        <v>#REF!</v>
      </c>
      <c r="T236" s="572" t="e">
        <f>IF(VLOOKUP($X236,#REF!,#REF!,0)="","",VLOOKUP($X236,#REF!,#REF!,0))</f>
        <v>#REF!</v>
      </c>
      <c r="U236" s="572" t="e">
        <f>IF(VLOOKUP($X236,#REF!,#REF!,0)="","",VLOOKUP($X236,#REF!,#REF!,0))</f>
        <v>#REF!</v>
      </c>
      <c r="V236" s="572" t="e">
        <f>IF(VLOOKUP($X236,#REF!,#REF!,0)="","",VLOOKUP($X236,#REF!,#REF!,0))</f>
        <v>#REF!</v>
      </c>
      <c r="W236" s="553"/>
      <c r="X236" s="562" t="str">
        <f t="shared" si="2"/>
        <v>A.N.@@._Z.S1312._Z.C.A.F.F.T.S.V._T._T.XDC.N.EDP3</v>
      </c>
      <c r="Y236" s="562"/>
      <c r="Z236" s="562"/>
      <c r="AA236" s="564" t="str">
        <f>IFERROR(+IF(X236=VLOOKUP(X236,#REF!,1,0),"OK","check!!!!"),"check!!!!")</f>
        <v>check!!!!</v>
      </c>
      <c r="AB236" s="562" t="e">
        <f>IF(#REF!=X236,"ok","check!!!!")</f>
        <v>#REF!</v>
      </c>
      <c r="AC236" s="565"/>
      <c r="AD236" s="566"/>
      <c r="AE236" s="566"/>
      <c r="AF236" s="566"/>
      <c r="AG236" s="566"/>
      <c r="AH236" s="566"/>
      <c r="AI236" s="566"/>
      <c r="AJ236" s="566"/>
      <c r="AK236" s="566"/>
      <c r="AL236" s="566"/>
      <c r="AM236" s="566"/>
      <c r="AN236" s="566"/>
      <c r="AO236" s="566"/>
    </row>
    <row r="237" spans="1:41">
      <c r="A237" s="553" t="s">
        <v>422</v>
      </c>
      <c r="B237" s="553" t="s">
        <v>423</v>
      </c>
      <c r="C237" s="553" t="s">
        <v>424</v>
      </c>
      <c r="D237" s="553" t="s">
        <v>425</v>
      </c>
      <c r="E237" s="553" t="s">
        <v>435</v>
      </c>
      <c r="F237" s="553" t="s">
        <v>425</v>
      </c>
      <c r="G237" s="553" t="s">
        <v>438</v>
      </c>
      <c r="H237" s="553" t="s">
        <v>422</v>
      </c>
      <c r="I237" s="553" t="s">
        <v>443</v>
      </c>
      <c r="J237" s="553" t="s">
        <v>444</v>
      </c>
      <c r="K237" s="553" t="s">
        <v>442</v>
      </c>
      <c r="L237" s="553" t="s">
        <v>429</v>
      </c>
      <c r="M237" s="553" t="s">
        <v>430</v>
      </c>
      <c r="N237" s="553" t="s">
        <v>431</v>
      </c>
      <c r="O237" s="553" t="s">
        <v>431</v>
      </c>
      <c r="P237" s="553" t="s">
        <v>432</v>
      </c>
      <c r="Q237" s="553" t="s">
        <v>423</v>
      </c>
      <c r="R237" s="553" t="s">
        <v>475</v>
      </c>
      <c r="S237" s="572" t="e">
        <f>IF(VLOOKUP($X237,#REF!,#REF!,0)="","",VLOOKUP($X237,#REF!,#REF!,0))</f>
        <v>#REF!</v>
      </c>
      <c r="T237" s="572" t="e">
        <f>IF(VLOOKUP($X237,#REF!,#REF!,0)="","",VLOOKUP($X237,#REF!,#REF!,0))</f>
        <v>#REF!</v>
      </c>
      <c r="U237" s="572" t="e">
        <f>IF(VLOOKUP($X237,#REF!,#REF!,0)="","",VLOOKUP($X237,#REF!,#REF!,0))</f>
        <v>#REF!</v>
      </c>
      <c r="V237" s="572" t="e">
        <f>IF(VLOOKUP($X237,#REF!,#REF!,0)="","",VLOOKUP($X237,#REF!,#REF!,0))</f>
        <v>#REF!</v>
      </c>
      <c r="W237" s="553"/>
      <c r="X237" s="562" t="str">
        <f t="shared" si="2"/>
        <v>A.N.@@._Z.S1312._Z.C.A.F.F2.T.S.V._T._T.XDC.N.EDP3</v>
      </c>
      <c r="Y237" s="562"/>
      <c r="Z237" s="562"/>
      <c r="AA237" s="564" t="str">
        <f>IFERROR(+IF(X237=VLOOKUP(X237,#REF!,1,0),"OK","check!!!!"),"check!!!!")</f>
        <v>check!!!!</v>
      </c>
      <c r="AB237" s="562" t="e">
        <f>IF(#REF!=X237,"ok","check!!!!")</f>
        <v>#REF!</v>
      </c>
      <c r="AC237" s="565"/>
      <c r="AD237" s="566"/>
      <c r="AE237" s="566"/>
      <c r="AF237" s="566"/>
      <c r="AG237" s="566"/>
      <c r="AH237" s="566"/>
      <c r="AI237" s="566"/>
      <c r="AJ237" s="566"/>
      <c r="AK237" s="566"/>
      <c r="AL237" s="566"/>
      <c r="AM237" s="566"/>
      <c r="AN237" s="566"/>
      <c r="AO237" s="566"/>
    </row>
    <row r="238" spans="1:41">
      <c r="A238" s="553" t="s">
        <v>422</v>
      </c>
      <c r="B238" s="553" t="s">
        <v>423</v>
      </c>
      <c r="C238" s="553" t="s">
        <v>424</v>
      </c>
      <c r="D238" s="553" t="s">
        <v>425</v>
      </c>
      <c r="E238" s="553" t="s">
        <v>435</v>
      </c>
      <c r="F238" s="553" t="s">
        <v>425</v>
      </c>
      <c r="G238" s="553" t="s">
        <v>438</v>
      </c>
      <c r="H238" s="553" t="s">
        <v>422</v>
      </c>
      <c r="I238" s="553" t="s">
        <v>443</v>
      </c>
      <c r="J238" s="553" t="s">
        <v>445</v>
      </c>
      <c r="K238" s="553" t="s">
        <v>442</v>
      </c>
      <c r="L238" s="553" t="s">
        <v>429</v>
      </c>
      <c r="M238" s="553" t="s">
        <v>430</v>
      </c>
      <c r="N238" s="553" t="s">
        <v>431</v>
      </c>
      <c r="O238" s="553" t="s">
        <v>431</v>
      </c>
      <c r="P238" s="553" t="s">
        <v>432</v>
      </c>
      <c r="Q238" s="553" t="s">
        <v>423</v>
      </c>
      <c r="R238" s="553" t="s">
        <v>475</v>
      </c>
      <c r="S238" s="572" t="e">
        <f>IF(VLOOKUP($X238,#REF!,#REF!,0)="","",VLOOKUP($X238,#REF!,#REF!,0))</f>
        <v>#REF!</v>
      </c>
      <c r="T238" s="572" t="e">
        <f>IF(VLOOKUP($X238,#REF!,#REF!,0)="","",VLOOKUP($X238,#REF!,#REF!,0))</f>
        <v>#REF!</v>
      </c>
      <c r="U238" s="572" t="e">
        <f>IF(VLOOKUP($X238,#REF!,#REF!,0)="","",VLOOKUP($X238,#REF!,#REF!,0))</f>
        <v>#REF!</v>
      </c>
      <c r="V238" s="572" t="e">
        <f>IF(VLOOKUP($X238,#REF!,#REF!,0)="","",VLOOKUP($X238,#REF!,#REF!,0))</f>
        <v>#REF!</v>
      </c>
      <c r="W238" s="553"/>
      <c r="X238" s="553" t="str">
        <f t="shared" si="2"/>
        <v>A.N.@@._Z.S1312._Z.C.A.F.F3.T.S.V._T._T.XDC.N.EDP3</v>
      </c>
      <c r="Y238" s="553"/>
      <c r="Z238" s="553"/>
      <c r="AA238" s="558" t="str">
        <f>IFERROR(+IF(X238=VLOOKUP(X238,#REF!,1,0),"OK","check!!!!"),"check!!!!")</f>
        <v>check!!!!</v>
      </c>
      <c r="AB238" s="562" t="e">
        <f>IF(#REF!=X238,"ok","check!!!!")</f>
        <v>#REF!</v>
      </c>
      <c r="AC238" s="559"/>
    </row>
    <row r="239" spans="1:41">
      <c r="A239" s="553" t="s">
        <v>422</v>
      </c>
      <c r="B239" s="553" t="s">
        <v>423</v>
      </c>
      <c r="C239" s="553" t="s">
        <v>424</v>
      </c>
      <c r="D239" s="553" t="s">
        <v>425</v>
      </c>
      <c r="E239" s="553" t="s">
        <v>435</v>
      </c>
      <c r="F239" s="553" t="s">
        <v>425</v>
      </c>
      <c r="G239" s="553" t="s">
        <v>438</v>
      </c>
      <c r="H239" s="553" t="s">
        <v>422</v>
      </c>
      <c r="I239" s="553" t="s">
        <v>443</v>
      </c>
      <c r="J239" s="553" t="s">
        <v>446</v>
      </c>
      <c r="K239" s="553" t="s">
        <v>442</v>
      </c>
      <c r="L239" s="553" t="s">
        <v>429</v>
      </c>
      <c r="M239" s="553" t="s">
        <v>430</v>
      </c>
      <c r="N239" s="553" t="s">
        <v>431</v>
      </c>
      <c r="O239" s="553" t="s">
        <v>431</v>
      </c>
      <c r="P239" s="553" t="s">
        <v>432</v>
      </c>
      <c r="Q239" s="553" t="s">
        <v>423</v>
      </c>
      <c r="R239" s="553" t="s">
        <v>475</v>
      </c>
      <c r="S239" s="572" t="e">
        <f>IF(VLOOKUP($X239,#REF!,#REF!,0)="","",VLOOKUP($X239,#REF!,#REF!,0))</f>
        <v>#REF!</v>
      </c>
      <c r="T239" s="572" t="e">
        <f>IF(VLOOKUP($X239,#REF!,#REF!,0)="","",VLOOKUP($X239,#REF!,#REF!,0))</f>
        <v>#REF!</v>
      </c>
      <c r="U239" s="572" t="e">
        <f>IF(VLOOKUP($X239,#REF!,#REF!,0)="","",VLOOKUP($X239,#REF!,#REF!,0))</f>
        <v>#REF!</v>
      </c>
      <c r="V239" s="572" t="e">
        <f>IF(VLOOKUP($X239,#REF!,#REF!,0)="","",VLOOKUP($X239,#REF!,#REF!,0))</f>
        <v>#REF!</v>
      </c>
      <c r="W239" s="553"/>
      <c r="X239" s="553" t="str">
        <f t="shared" ref="X239:X302" si="3">A239&amp;"."&amp;B239&amp;"."&amp;C239&amp;"."&amp;D239&amp;"."&amp;E239&amp;"."&amp;F239&amp;"."&amp;G239&amp;"."&amp;H239&amp;"."&amp;I239&amp;"."&amp;J239&amp;"."&amp;K239&amp;"."&amp;L239&amp;"."&amp;M239&amp;"."&amp;N239&amp;"."&amp;O239&amp;"."&amp;P239&amp;"."&amp;Q239&amp;"."&amp;R239</f>
        <v>A.N.@@._Z.S1312._Z.C.A.F.F4.T.S.V._T._T.XDC.N.EDP3</v>
      </c>
      <c r="Y239" s="553"/>
      <c r="Z239" s="553"/>
      <c r="AA239" s="558" t="str">
        <f>IFERROR(+IF(X239=VLOOKUP(X239,#REF!,1,0),"OK","check!!!!"),"check!!!!")</f>
        <v>check!!!!</v>
      </c>
      <c r="AB239" s="562" t="e">
        <f>IF(#REF!=X239,"ok","check!!!!")</f>
        <v>#REF!</v>
      </c>
      <c r="AC239" s="559"/>
    </row>
    <row r="240" spans="1:41">
      <c r="A240" s="553" t="s">
        <v>422</v>
      </c>
      <c r="B240" s="553" t="s">
        <v>423</v>
      </c>
      <c r="C240" s="553" t="s">
        <v>424</v>
      </c>
      <c r="D240" s="553" t="s">
        <v>425</v>
      </c>
      <c r="E240" s="553" t="s">
        <v>435</v>
      </c>
      <c r="F240" s="553" t="s">
        <v>425</v>
      </c>
      <c r="G240" s="553" t="s">
        <v>438</v>
      </c>
      <c r="H240" s="553" t="s">
        <v>454</v>
      </c>
      <c r="I240" s="553" t="s">
        <v>443</v>
      </c>
      <c r="J240" s="553" t="s">
        <v>446</v>
      </c>
      <c r="K240" s="553" t="s">
        <v>442</v>
      </c>
      <c r="L240" s="553" t="s">
        <v>429</v>
      </c>
      <c r="M240" s="553" t="s">
        <v>430</v>
      </c>
      <c r="N240" s="553" t="s">
        <v>431</v>
      </c>
      <c r="O240" s="553" t="s">
        <v>431</v>
      </c>
      <c r="P240" s="553" t="s">
        <v>432</v>
      </c>
      <c r="Q240" s="553" t="s">
        <v>423</v>
      </c>
      <c r="R240" s="553" t="s">
        <v>475</v>
      </c>
      <c r="S240" s="572" t="e">
        <f>IF(VLOOKUP($X240,#REF!,#REF!,0)="","",VLOOKUP($X240,#REF!,#REF!,0))</f>
        <v>#REF!</v>
      </c>
      <c r="T240" s="572" t="e">
        <f>IF(VLOOKUP($X240,#REF!,#REF!,0)="","",VLOOKUP($X240,#REF!,#REF!,0))</f>
        <v>#REF!</v>
      </c>
      <c r="U240" s="572" t="e">
        <f>IF(VLOOKUP($X240,#REF!,#REF!,0)="","",VLOOKUP($X240,#REF!,#REF!,0))</f>
        <v>#REF!</v>
      </c>
      <c r="V240" s="572" t="e">
        <f>IF(VLOOKUP($X240,#REF!,#REF!,0)="","",VLOOKUP($X240,#REF!,#REF!,0))</f>
        <v>#REF!</v>
      </c>
      <c r="W240" s="553"/>
      <c r="X240" s="553" t="str">
        <f t="shared" si="3"/>
        <v>A.N.@@._Z.S1312._Z.C.AI.F.F4.T.S.V._T._T.XDC.N.EDP3</v>
      </c>
      <c r="Y240" s="553"/>
      <c r="Z240" s="553"/>
      <c r="AA240" s="558" t="str">
        <f>IFERROR(+IF(X240=VLOOKUP(X240,#REF!,1,0),"OK","check!!!!"),"check!!!!")</f>
        <v>check!!!!</v>
      </c>
      <c r="AB240" s="562" t="e">
        <f>IF(#REF!=X240,"ok","check!!!!")</f>
        <v>#REF!</v>
      </c>
      <c r="AC240" s="559"/>
    </row>
    <row r="241" spans="1:29">
      <c r="A241" s="553" t="s">
        <v>422</v>
      </c>
      <c r="B241" s="553" t="s">
        <v>423</v>
      </c>
      <c r="C241" s="553" t="s">
        <v>424</v>
      </c>
      <c r="D241" s="553" t="s">
        <v>425</v>
      </c>
      <c r="E241" s="553" t="s">
        <v>435</v>
      </c>
      <c r="F241" s="553" t="s">
        <v>425</v>
      </c>
      <c r="G241" s="553" t="s">
        <v>438</v>
      </c>
      <c r="H241" s="553" t="s">
        <v>455</v>
      </c>
      <c r="I241" s="553" t="s">
        <v>443</v>
      </c>
      <c r="J241" s="553" t="s">
        <v>446</v>
      </c>
      <c r="K241" s="553" t="s">
        <v>442</v>
      </c>
      <c r="L241" s="553" t="s">
        <v>429</v>
      </c>
      <c r="M241" s="553" t="s">
        <v>430</v>
      </c>
      <c r="N241" s="553" t="s">
        <v>431</v>
      </c>
      <c r="O241" s="553" t="s">
        <v>431</v>
      </c>
      <c r="P241" s="553" t="s">
        <v>432</v>
      </c>
      <c r="Q241" s="553" t="s">
        <v>423</v>
      </c>
      <c r="R241" s="553" t="s">
        <v>475</v>
      </c>
      <c r="S241" s="572" t="e">
        <f>IF(VLOOKUP($X241,#REF!,#REF!,0)="","",VLOOKUP($X241,#REF!,#REF!,0))</f>
        <v>#REF!</v>
      </c>
      <c r="T241" s="572" t="e">
        <f>IF(VLOOKUP($X241,#REF!,#REF!,0)="","",VLOOKUP($X241,#REF!,#REF!,0))</f>
        <v>#REF!</v>
      </c>
      <c r="U241" s="572" t="e">
        <f>IF(VLOOKUP($X241,#REF!,#REF!,0)="","",VLOOKUP($X241,#REF!,#REF!,0))</f>
        <v>#REF!</v>
      </c>
      <c r="V241" s="572" t="e">
        <f>IF(VLOOKUP($X241,#REF!,#REF!,0)="","",VLOOKUP($X241,#REF!,#REF!,0))</f>
        <v>#REF!</v>
      </c>
      <c r="W241" s="553"/>
      <c r="X241" s="553" t="str">
        <f t="shared" si="3"/>
        <v>A.N.@@._Z.S1312._Z.C.AD.F.F4.T.S.V._T._T.XDC.N.EDP3</v>
      </c>
      <c r="Y241" s="553"/>
      <c r="Z241" s="553"/>
      <c r="AA241" s="558" t="str">
        <f>IFERROR(+IF(X241=VLOOKUP(X241,#REF!,1,0),"OK","check!!!!"),"check!!!!")</f>
        <v>check!!!!</v>
      </c>
      <c r="AB241" s="562" t="e">
        <f>IF(#REF!=X241,"ok","check!!!!")</f>
        <v>#REF!</v>
      </c>
      <c r="AC241" s="559"/>
    </row>
    <row r="242" spans="1:29">
      <c r="A242" s="553" t="s">
        <v>422</v>
      </c>
      <c r="B242" s="553" t="s">
        <v>423</v>
      </c>
      <c r="C242" s="553" t="s">
        <v>424</v>
      </c>
      <c r="D242" s="553" t="s">
        <v>425</v>
      </c>
      <c r="E242" s="553" t="s">
        <v>435</v>
      </c>
      <c r="F242" s="553" t="s">
        <v>425</v>
      </c>
      <c r="G242" s="553" t="s">
        <v>438</v>
      </c>
      <c r="H242" s="553" t="s">
        <v>422</v>
      </c>
      <c r="I242" s="553" t="s">
        <v>443</v>
      </c>
      <c r="J242" s="553" t="s">
        <v>446</v>
      </c>
      <c r="K242" s="553" t="s">
        <v>429</v>
      </c>
      <c r="L242" s="553" t="s">
        <v>429</v>
      </c>
      <c r="M242" s="553" t="s">
        <v>430</v>
      </c>
      <c r="N242" s="553" t="s">
        <v>431</v>
      </c>
      <c r="O242" s="553" t="s">
        <v>431</v>
      </c>
      <c r="P242" s="553" t="s">
        <v>432</v>
      </c>
      <c r="Q242" s="553" t="s">
        <v>423</v>
      </c>
      <c r="R242" s="553" t="s">
        <v>475</v>
      </c>
      <c r="S242" s="572" t="e">
        <f>IF(VLOOKUP($X242,#REF!,#REF!,0)="","",VLOOKUP($X242,#REF!,#REF!,0))</f>
        <v>#REF!</v>
      </c>
      <c r="T242" s="572" t="e">
        <f>IF(VLOOKUP($X242,#REF!,#REF!,0)="","",VLOOKUP($X242,#REF!,#REF!,0))</f>
        <v>#REF!</v>
      </c>
      <c r="U242" s="572" t="e">
        <f>IF(VLOOKUP($X242,#REF!,#REF!,0)="","",VLOOKUP($X242,#REF!,#REF!,0))</f>
        <v>#REF!</v>
      </c>
      <c r="V242" s="572" t="e">
        <f>IF(VLOOKUP($X242,#REF!,#REF!,0)="","",VLOOKUP($X242,#REF!,#REF!,0))</f>
        <v>#REF!</v>
      </c>
      <c r="W242" s="553"/>
      <c r="X242" s="553" t="str">
        <f t="shared" si="3"/>
        <v>A.N.@@._Z.S1312._Z.C.A.F.F4.S.S.V._T._T.XDC.N.EDP3</v>
      </c>
      <c r="Y242" s="553"/>
      <c r="Z242" s="553"/>
      <c r="AA242" s="558" t="str">
        <f>IFERROR(+IF(X242=VLOOKUP(X242,#REF!,1,0),"OK","check!!!!"),"check!!!!")</f>
        <v>check!!!!</v>
      </c>
      <c r="AB242" s="562" t="e">
        <f>IF(#REF!=X242,"ok","check!!!!")</f>
        <v>#REF!</v>
      </c>
      <c r="AC242" s="559"/>
    </row>
    <row r="243" spans="1:29">
      <c r="A243" s="553" t="s">
        <v>422</v>
      </c>
      <c r="B243" s="553" t="s">
        <v>423</v>
      </c>
      <c r="C243" s="553" t="s">
        <v>424</v>
      </c>
      <c r="D243" s="553" t="s">
        <v>425</v>
      </c>
      <c r="E243" s="553" t="s">
        <v>435</v>
      </c>
      <c r="F243" s="553" t="s">
        <v>425</v>
      </c>
      <c r="G243" s="553" t="s">
        <v>438</v>
      </c>
      <c r="H243" s="553" t="s">
        <v>422</v>
      </c>
      <c r="I243" s="553" t="s">
        <v>443</v>
      </c>
      <c r="J243" s="553" t="s">
        <v>446</v>
      </c>
      <c r="K243" s="553" t="s">
        <v>439</v>
      </c>
      <c r="L243" s="553" t="s">
        <v>429</v>
      </c>
      <c r="M243" s="553" t="s">
        <v>430</v>
      </c>
      <c r="N243" s="553" t="s">
        <v>431</v>
      </c>
      <c r="O243" s="553" t="s">
        <v>431</v>
      </c>
      <c r="P243" s="553" t="s">
        <v>432</v>
      </c>
      <c r="Q243" s="553" t="s">
        <v>423</v>
      </c>
      <c r="R243" s="553" t="s">
        <v>475</v>
      </c>
      <c r="S243" s="572" t="e">
        <f>IF(VLOOKUP($X243,#REF!,#REF!,0)="","",VLOOKUP($X243,#REF!,#REF!,0))</f>
        <v>#REF!</v>
      </c>
      <c r="T243" s="572" t="e">
        <f>IF(VLOOKUP($X243,#REF!,#REF!,0)="","",VLOOKUP($X243,#REF!,#REF!,0))</f>
        <v>#REF!</v>
      </c>
      <c r="U243" s="572" t="e">
        <f>IF(VLOOKUP($X243,#REF!,#REF!,0)="","",VLOOKUP($X243,#REF!,#REF!,0))</f>
        <v>#REF!</v>
      </c>
      <c r="V243" s="572" t="e">
        <f>IF(VLOOKUP($X243,#REF!,#REF!,0)="","",VLOOKUP($X243,#REF!,#REF!,0))</f>
        <v>#REF!</v>
      </c>
      <c r="W243" s="553"/>
      <c r="X243" s="553" t="str">
        <f t="shared" si="3"/>
        <v>A.N.@@._Z.S1312._Z.C.A.F.F4.L.S.V._T._T.XDC.N.EDP3</v>
      </c>
      <c r="Y243" s="553"/>
      <c r="Z243" s="553"/>
      <c r="AA243" s="558" t="str">
        <f>IFERROR(+IF(X243=VLOOKUP(X243,#REF!,1,0),"OK","check!!!!"),"check!!!!")</f>
        <v>check!!!!</v>
      </c>
      <c r="AB243" s="562" t="e">
        <f>IF(#REF!=X243,"ok","check!!!!")</f>
        <v>#REF!</v>
      </c>
      <c r="AC243" s="559"/>
    </row>
    <row r="244" spans="1:29">
      <c r="A244" s="553" t="s">
        <v>422</v>
      </c>
      <c r="B244" s="553" t="s">
        <v>423</v>
      </c>
      <c r="C244" s="553" t="s">
        <v>424</v>
      </c>
      <c r="D244" s="553" t="s">
        <v>425</v>
      </c>
      <c r="E244" s="553" t="s">
        <v>435</v>
      </c>
      <c r="F244" s="553" t="s">
        <v>425</v>
      </c>
      <c r="G244" s="553" t="s">
        <v>438</v>
      </c>
      <c r="H244" s="553" t="s">
        <v>454</v>
      </c>
      <c r="I244" s="553" t="s">
        <v>443</v>
      </c>
      <c r="J244" s="553" t="s">
        <v>446</v>
      </c>
      <c r="K244" s="553" t="s">
        <v>439</v>
      </c>
      <c r="L244" s="553" t="s">
        <v>429</v>
      </c>
      <c r="M244" s="553" t="s">
        <v>430</v>
      </c>
      <c r="N244" s="553" t="s">
        <v>431</v>
      </c>
      <c r="O244" s="553" t="s">
        <v>431</v>
      </c>
      <c r="P244" s="553" t="s">
        <v>432</v>
      </c>
      <c r="Q244" s="553" t="s">
        <v>423</v>
      </c>
      <c r="R244" s="553" t="s">
        <v>475</v>
      </c>
      <c r="S244" s="572" t="e">
        <f>IF(VLOOKUP($X244,#REF!,#REF!,0)="","",VLOOKUP($X244,#REF!,#REF!,0))</f>
        <v>#REF!</v>
      </c>
      <c r="T244" s="572" t="e">
        <f>IF(VLOOKUP($X244,#REF!,#REF!,0)="","",VLOOKUP($X244,#REF!,#REF!,0))</f>
        <v>#REF!</v>
      </c>
      <c r="U244" s="572" t="e">
        <f>IF(VLOOKUP($X244,#REF!,#REF!,0)="","",VLOOKUP($X244,#REF!,#REF!,0))</f>
        <v>#REF!</v>
      </c>
      <c r="V244" s="572" t="e">
        <f>IF(VLOOKUP($X244,#REF!,#REF!,0)="","",VLOOKUP($X244,#REF!,#REF!,0))</f>
        <v>#REF!</v>
      </c>
      <c r="W244" s="553"/>
      <c r="X244" s="553" t="str">
        <f t="shared" si="3"/>
        <v>A.N.@@._Z.S1312._Z.C.AI.F.F4.L.S.V._T._T.XDC.N.EDP3</v>
      </c>
      <c r="Y244" s="553"/>
      <c r="Z244" s="553"/>
      <c r="AA244" s="558" t="str">
        <f>IFERROR(+IF(X244=VLOOKUP(X244,#REF!,1,0),"OK","check!!!!"),"check!!!!")</f>
        <v>check!!!!</v>
      </c>
      <c r="AB244" s="562" t="e">
        <f>IF(#REF!=X244,"ok","check!!!!")</f>
        <v>#REF!</v>
      </c>
      <c r="AC244" s="559"/>
    </row>
    <row r="245" spans="1:29">
      <c r="A245" s="553" t="s">
        <v>422</v>
      </c>
      <c r="B245" s="553" t="s">
        <v>423</v>
      </c>
      <c r="C245" s="553" t="s">
        <v>424</v>
      </c>
      <c r="D245" s="553" t="s">
        <v>425</v>
      </c>
      <c r="E245" s="553" t="s">
        <v>435</v>
      </c>
      <c r="F245" s="553" t="s">
        <v>425</v>
      </c>
      <c r="G245" s="553" t="s">
        <v>438</v>
      </c>
      <c r="H245" s="553" t="s">
        <v>455</v>
      </c>
      <c r="I245" s="553" t="s">
        <v>443</v>
      </c>
      <c r="J245" s="553" t="s">
        <v>446</v>
      </c>
      <c r="K245" s="553" t="s">
        <v>439</v>
      </c>
      <c r="L245" s="553" t="s">
        <v>429</v>
      </c>
      <c r="M245" s="553" t="s">
        <v>430</v>
      </c>
      <c r="N245" s="553" t="s">
        <v>431</v>
      </c>
      <c r="O245" s="553" t="s">
        <v>431</v>
      </c>
      <c r="P245" s="553" t="s">
        <v>432</v>
      </c>
      <c r="Q245" s="553" t="s">
        <v>423</v>
      </c>
      <c r="R245" s="553" t="s">
        <v>475</v>
      </c>
      <c r="S245" s="572" t="e">
        <f>IF(VLOOKUP($X245,#REF!,#REF!,0)="","",VLOOKUP($X245,#REF!,#REF!,0))</f>
        <v>#REF!</v>
      </c>
      <c r="T245" s="572" t="e">
        <f>IF(VLOOKUP($X245,#REF!,#REF!,0)="","",VLOOKUP($X245,#REF!,#REF!,0))</f>
        <v>#REF!</v>
      </c>
      <c r="U245" s="572" t="e">
        <f>IF(VLOOKUP($X245,#REF!,#REF!,0)="","",VLOOKUP($X245,#REF!,#REF!,0))</f>
        <v>#REF!</v>
      </c>
      <c r="V245" s="572" t="e">
        <f>IF(VLOOKUP($X245,#REF!,#REF!,0)="","",VLOOKUP($X245,#REF!,#REF!,0))</f>
        <v>#REF!</v>
      </c>
      <c r="W245" s="553"/>
      <c r="X245" s="553" t="str">
        <f t="shared" si="3"/>
        <v>A.N.@@._Z.S1312._Z.C.AD.F.F4.L.S.V._T._T.XDC.N.EDP3</v>
      </c>
      <c r="Y245" s="553"/>
      <c r="Z245" s="553"/>
      <c r="AA245" s="558" t="str">
        <f>IFERROR(+IF(X245=VLOOKUP(X245,#REF!,1,0),"OK","check!!!!"),"check!!!!")</f>
        <v>check!!!!</v>
      </c>
      <c r="AB245" s="562" t="e">
        <f>IF(#REF!=X245,"ok","check!!!!")</f>
        <v>#REF!</v>
      </c>
      <c r="AC245" s="559"/>
    </row>
    <row r="246" spans="1:29">
      <c r="A246" s="553" t="s">
        <v>422</v>
      </c>
      <c r="B246" s="553" t="s">
        <v>423</v>
      </c>
      <c r="C246" s="553" t="s">
        <v>424</v>
      </c>
      <c r="D246" s="553" t="s">
        <v>425</v>
      </c>
      <c r="E246" s="553" t="s">
        <v>435</v>
      </c>
      <c r="F246" s="553" t="s">
        <v>425</v>
      </c>
      <c r="G246" s="553" t="s">
        <v>438</v>
      </c>
      <c r="H246" s="553" t="s">
        <v>422</v>
      </c>
      <c r="I246" s="553" t="s">
        <v>443</v>
      </c>
      <c r="J246" s="553" t="s">
        <v>456</v>
      </c>
      <c r="K246" s="553" t="s">
        <v>442</v>
      </c>
      <c r="L246" s="553" t="s">
        <v>429</v>
      </c>
      <c r="M246" s="553" t="s">
        <v>430</v>
      </c>
      <c r="N246" s="553" t="s">
        <v>431</v>
      </c>
      <c r="O246" s="553" t="s">
        <v>431</v>
      </c>
      <c r="P246" s="553" t="s">
        <v>432</v>
      </c>
      <c r="Q246" s="553" t="s">
        <v>423</v>
      </c>
      <c r="R246" s="553" t="s">
        <v>475</v>
      </c>
      <c r="S246" s="572" t="e">
        <f>IF(VLOOKUP($X246,#REF!,#REF!,0)="","",VLOOKUP($X246,#REF!,#REF!,0))</f>
        <v>#REF!</v>
      </c>
      <c r="T246" s="572" t="e">
        <f>IF(VLOOKUP($X246,#REF!,#REF!,0)="","",VLOOKUP($X246,#REF!,#REF!,0))</f>
        <v>#REF!</v>
      </c>
      <c r="U246" s="572" t="e">
        <f>IF(VLOOKUP($X246,#REF!,#REF!,0)="","",VLOOKUP($X246,#REF!,#REF!,0))</f>
        <v>#REF!</v>
      </c>
      <c r="V246" s="572" t="e">
        <f>IF(VLOOKUP($X246,#REF!,#REF!,0)="","",VLOOKUP($X246,#REF!,#REF!,0))</f>
        <v>#REF!</v>
      </c>
      <c r="W246" s="553"/>
      <c r="X246" s="553" t="str">
        <f t="shared" si="3"/>
        <v>A.N.@@._Z.S1312._Z.C.A.F.F5.T.S.V._T._T.XDC.N.EDP3</v>
      </c>
      <c r="Y246" s="553"/>
      <c r="Z246" s="553"/>
      <c r="AA246" s="558" t="str">
        <f>IFERROR(+IF(X246=VLOOKUP(X246,#REF!,1,0),"OK","check!!!!"),"check!!!!")</f>
        <v>check!!!!</v>
      </c>
      <c r="AB246" s="562" t="e">
        <f>IF(#REF!=X246,"ok","check!!!!")</f>
        <v>#REF!</v>
      </c>
      <c r="AC246" s="559"/>
    </row>
    <row r="247" spans="1:29">
      <c r="A247" s="553" t="s">
        <v>422</v>
      </c>
      <c r="B247" s="553" t="s">
        <v>423</v>
      </c>
      <c r="C247" s="553" t="s">
        <v>424</v>
      </c>
      <c r="D247" s="553" t="s">
        <v>425</v>
      </c>
      <c r="E247" s="553" t="s">
        <v>435</v>
      </c>
      <c r="F247" s="553" t="s">
        <v>425</v>
      </c>
      <c r="G247" s="553" t="s">
        <v>438</v>
      </c>
      <c r="H247" s="553" t="s">
        <v>422</v>
      </c>
      <c r="I247" s="553" t="s">
        <v>443</v>
      </c>
      <c r="J247" s="553" t="s">
        <v>476</v>
      </c>
      <c r="K247" s="553" t="s">
        <v>442</v>
      </c>
      <c r="L247" s="553" t="s">
        <v>429</v>
      </c>
      <c r="M247" s="553" t="s">
        <v>430</v>
      </c>
      <c r="N247" s="553" t="s">
        <v>431</v>
      </c>
      <c r="O247" s="553" t="s">
        <v>431</v>
      </c>
      <c r="P247" s="553" t="s">
        <v>432</v>
      </c>
      <c r="Q247" s="553" t="s">
        <v>423</v>
      </c>
      <c r="R247" s="553" t="s">
        <v>475</v>
      </c>
      <c r="S247" s="572" t="e">
        <f>IF(VLOOKUP($X247,#REF!,#REF!,0)="","",VLOOKUP($X247,#REF!,#REF!,0))</f>
        <v>#REF!</v>
      </c>
      <c r="T247" s="572" t="e">
        <f>IF(VLOOKUP($X247,#REF!,#REF!,0)="","",VLOOKUP($X247,#REF!,#REF!,0))</f>
        <v>#REF!</v>
      </c>
      <c r="U247" s="572" t="e">
        <f>IF(VLOOKUP($X247,#REF!,#REF!,0)="","",VLOOKUP($X247,#REF!,#REF!,0))</f>
        <v>#REF!</v>
      </c>
      <c r="V247" s="572" t="e">
        <f>IF(VLOOKUP($X247,#REF!,#REF!,0)="","",VLOOKUP($X247,#REF!,#REF!,0))</f>
        <v>#REF!</v>
      </c>
      <c r="W247" s="553"/>
      <c r="X247" s="553" t="str">
        <f t="shared" si="3"/>
        <v>A.N.@@._Z.S1312._Z.C.A.F.F5PN.T.S.V._T._T.XDC.N.EDP3</v>
      </c>
      <c r="Y247" s="553"/>
      <c r="Z247" s="553"/>
      <c r="AA247" s="558" t="str">
        <f>IFERROR(+IF(X247=VLOOKUP(X247,#REF!,1,0),"OK","check!!!!"),"check!!!!")</f>
        <v>check!!!!</v>
      </c>
      <c r="AB247" s="562" t="e">
        <f>IF(#REF!=X247,"ok","check!!!!")</f>
        <v>#REF!</v>
      </c>
      <c r="AC247" s="559"/>
    </row>
    <row r="248" spans="1:29">
      <c r="A248" s="553" t="s">
        <v>422</v>
      </c>
      <c r="B248" s="553" t="s">
        <v>423</v>
      </c>
      <c r="C248" s="553" t="s">
        <v>424</v>
      </c>
      <c r="D248" s="553" t="s">
        <v>425</v>
      </c>
      <c r="E248" s="553" t="s">
        <v>435</v>
      </c>
      <c r="F248" s="553" t="s">
        <v>425</v>
      </c>
      <c r="G248" s="553" t="s">
        <v>438</v>
      </c>
      <c r="H248" s="553" t="s">
        <v>422</v>
      </c>
      <c r="I248" s="553" t="s">
        <v>443</v>
      </c>
      <c r="J248" s="553" t="s">
        <v>477</v>
      </c>
      <c r="K248" s="553" t="s">
        <v>442</v>
      </c>
      <c r="L248" s="553" t="s">
        <v>429</v>
      </c>
      <c r="M248" s="553" t="s">
        <v>430</v>
      </c>
      <c r="N248" s="553" t="s">
        <v>431</v>
      </c>
      <c r="O248" s="553" t="s">
        <v>431</v>
      </c>
      <c r="P248" s="553" t="s">
        <v>432</v>
      </c>
      <c r="Q248" s="553" t="s">
        <v>423</v>
      </c>
      <c r="R248" s="553" t="s">
        <v>475</v>
      </c>
      <c r="S248" s="572" t="e">
        <f>IF(VLOOKUP($X248,#REF!,#REF!,0)="","",VLOOKUP($X248,#REF!,#REF!,0))</f>
        <v>#REF!</v>
      </c>
      <c r="T248" s="572" t="e">
        <f>IF(VLOOKUP($X248,#REF!,#REF!,0)="","",VLOOKUP($X248,#REF!,#REF!,0))</f>
        <v>#REF!</v>
      </c>
      <c r="U248" s="572" t="e">
        <f>IF(VLOOKUP($X248,#REF!,#REF!,0)="","",VLOOKUP($X248,#REF!,#REF!,0))</f>
        <v>#REF!</v>
      </c>
      <c r="V248" s="572" t="e">
        <f>IF(VLOOKUP($X248,#REF!,#REF!,0)="","",VLOOKUP($X248,#REF!,#REF!,0))</f>
        <v>#REF!</v>
      </c>
      <c r="W248" s="553"/>
      <c r="X248" s="553" t="str">
        <f t="shared" si="3"/>
        <v>A.N.@@._Z.S1312._Z.C.A.F.F5OP.T.S.V._T._T.XDC.N.EDP3</v>
      </c>
      <c r="Y248" s="553"/>
      <c r="Z248" s="553"/>
      <c r="AA248" s="558" t="str">
        <f>IFERROR(+IF(X248=VLOOKUP(X248,#REF!,1,0),"OK","check!!!!"),"check!!!!")</f>
        <v>check!!!!</v>
      </c>
      <c r="AB248" s="562" t="e">
        <f>IF(#REF!=X248,"ok","check!!!!")</f>
        <v>#REF!</v>
      </c>
      <c r="AC248" s="559"/>
    </row>
    <row r="249" spans="1:29">
      <c r="A249" s="553" t="s">
        <v>422</v>
      </c>
      <c r="B249" s="553" t="s">
        <v>423</v>
      </c>
      <c r="C249" s="553" t="s">
        <v>424</v>
      </c>
      <c r="D249" s="553" t="s">
        <v>425</v>
      </c>
      <c r="E249" s="553" t="s">
        <v>435</v>
      </c>
      <c r="F249" s="553" t="s">
        <v>425</v>
      </c>
      <c r="G249" s="553" t="s">
        <v>438</v>
      </c>
      <c r="H249" s="553" t="s">
        <v>454</v>
      </c>
      <c r="I249" s="553" t="s">
        <v>443</v>
      </c>
      <c r="J249" s="553" t="s">
        <v>477</v>
      </c>
      <c r="K249" s="553" t="s">
        <v>442</v>
      </c>
      <c r="L249" s="553" t="s">
        <v>429</v>
      </c>
      <c r="M249" s="553" t="s">
        <v>430</v>
      </c>
      <c r="N249" s="553" t="s">
        <v>431</v>
      </c>
      <c r="O249" s="553" t="s">
        <v>431</v>
      </c>
      <c r="P249" s="553" t="s">
        <v>432</v>
      </c>
      <c r="Q249" s="553" t="s">
        <v>423</v>
      </c>
      <c r="R249" s="553" t="s">
        <v>475</v>
      </c>
      <c r="S249" s="572" t="e">
        <f>IF(VLOOKUP($X249,#REF!,#REF!,0)="","",VLOOKUP($X249,#REF!,#REF!,0))</f>
        <v>#REF!</v>
      </c>
      <c r="T249" s="572" t="e">
        <f>IF(VLOOKUP($X249,#REF!,#REF!,0)="","",VLOOKUP($X249,#REF!,#REF!,0))</f>
        <v>#REF!</v>
      </c>
      <c r="U249" s="572" t="e">
        <f>IF(VLOOKUP($X249,#REF!,#REF!,0)="","",VLOOKUP($X249,#REF!,#REF!,0))</f>
        <v>#REF!</v>
      </c>
      <c r="V249" s="572" t="e">
        <f>IF(VLOOKUP($X249,#REF!,#REF!,0)="","",VLOOKUP($X249,#REF!,#REF!,0))</f>
        <v>#REF!</v>
      </c>
      <c r="W249" s="553"/>
      <c r="X249" s="553" t="str">
        <f t="shared" si="3"/>
        <v>A.N.@@._Z.S1312._Z.C.AI.F.F5OP.T.S.V._T._T.XDC.N.EDP3</v>
      </c>
      <c r="Y249" s="553"/>
      <c r="Z249" s="553"/>
      <c r="AA249" s="558" t="str">
        <f>IFERROR(+IF(X249=VLOOKUP(X249,#REF!,1,0),"OK","check!!!!"),"check!!!!")</f>
        <v>check!!!!</v>
      </c>
      <c r="AB249" s="562" t="e">
        <f>IF(#REF!=X249,"ok","check!!!!")</f>
        <v>#REF!</v>
      </c>
      <c r="AC249" s="559"/>
    </row>
    <row r="250" spans="1:29">
      <c r="A250" s="553" t="s">
        <v>422</v>
      </c>
      <c r="B250" s="553" t="s">
        <v>423</v>
      </c>
      <c r="C250" s="553" t="s">
        <v>424</v>
      </c>
      <c r="D250" s="553" t="s">
        <v>425</v>
      </c>
      <c r="E250" s="553" t="s">
        <v>435</v>
      </c>
      <c r="F250" s="553" t="s">
        <v>425</v>
      </c>
      <c r="G250" s="553" t="s">
        <v>438</v>
      </c>
      <c r="H250" s="553" t="s">
        <v>455</v>
      </c>
      <c r="I250" s="553" t="s">
        <v>443</v>
      </c>
      <c r="J250" s="553" t="s">
        <v>477</v>
      </c>
      <c r="K250" s="553" t="s">
        <v>442</v>
      </c>
      <c r="L250" s="553" t="s">
        <v>429</v>
      </c>
      <c r="M250" s="553" t="s">
        <v>430</v>
      </c>
      <c r="N250" s="553" t="s">
        <v>431</v>
      </c>
      <c r="O250" s="553" t="s">
        <v>431</v>
      </c>
      <c r="P250" s="553" t="s">
        <v>432</v>
      </c>
      <c r="Q250" s="553" t="s">
        <v>423</v>
      </c>
      <c r="R250" s="553" t="s">
        <v>475</v>
      </c>
      <c r="S250" s="572" t="e">
        <f>IF(VLOOKUP($X250,#REF!,#REF!,0)="","",VLOOKUP($X250,#REF!,#REF!,0))</f>
        <v>#REF!</v>
      </c>
      <c r="T250" s="572" t="e">
        <f>IF(VLOOKUP($X250,#REF!,#REF!,0)="","",VLOOKUP($X250,#REF!,#REF!,0))</f>
        <v>#REF!</v>
      </c>
      <c r="U250" s="572" t="e">
        <f>IF(VLOOKUP($X250,#REF!,#REF!,0)="","",VLOOKUP($X250,#REF!,#REF!,0))</f>
        <v>#REF!</v>
      </c>
      <c r="V250" s="572" t="e">
        <f>IF(VLOOKUP($X250,#REF!,#REF!,0)="","",VLOOKUP($X250,#REF!,#REF!,0))</f>
        <v>#REF!</v>
      </c>
      <c r="W250" s="553"/>
      <c r="X250" s="553" t="str">
        <f t="shared" si="3"/>
        <v>A.N.@@._Z.S1312._Z.C.AD.F.F5OP.T.S.V._T._T.XDC.N.EDP3</v>
      </c>
      <c r="Y250" s="553"/>
      <c r="Z250" s="553"/>
      <c r="AA250" s="558" t="str">
        <f>IFERROR(+IF(X250=VLOOKUP(X250,#REF!,1,0),"OK","check!!!!"),"check!!!!")</f>
        <v>check!!!!</v>
      </c>
      <c r="AB250" s="562" t="e">
        <f>IF(#REF!=X250,"ok","check!!!!")</f>
        <v>#REF!</v>
      </c>
      <c r="AC250" s="559"/>
    </row>
    <row r="251" spans="1:29">
      <c r="A251" s="553" t="s">
        <v>422</v>
      </c>
      <c r="B251" s="553" t="s">
        <v>423</v>
      </c>
      <c r="C251" s="553" t="s">
        <v>424</v>
      </c>
      <c r="D251" s="553" t="s">
        <v>425</v>
      </c>
      <c r="E251" s="553" t="s">
        <v>435</v>
      </c>
      <c r="F251" s="553" t="s">
        <v>425</v>
      </c>
      <c r="G251" s="553" t="s">
        <v>438</v>
      </c>
      <c r="H251" s="553" t="s">
        <v>422</v>
      </c>
      <c r="I251" s="553" t="s">
        <v>443</v>
      </c>
      <c r="J251" s="553" t="s">
        <v>478</v>
      </c>
      <c r="K251" s="553" t="s">
        <v>442</v>
      </c>
      <c r="L251" s="553" t="s">
        <v>429</v>
      </c>
      <c r="M251" s="553" t="s">
        <v>430</v>
      </c>
      <c r="N251" s="553" t="s">
        <v>431</v>
      </c>
      <c r="O251" s="553" t="s">
        <v>431</v>
      </c>
      <c r="P251" s="553" t="s">
        <v>432</v>
      </c>
      <c r="Q251" s="553" t="s">
        <v>423</v>
      </c>
      <c r="R251" s="553" t="s">
        <v>475</v>
      </c>
      <c r="S251" s="572" t="e">
        <f>IF(VLOOKUP($X251,#REF!,#REF!,0)="","",VLOOKUP($X251,#REF!,#REF!,0))</f>
        <v>#REF!</v>
      </c>
      <c r="T251" s="572" t="e">
        <f>IF(VLOOKUP($X251,#REF!,#REF!,0)="","",VLOOKUP($X251,#REF!,#REF!,0))</f>
        <v>#REF!</v>
      </c>
      <c r="U251" s="572" t="e">
        <f>IF(VLOOKUP($X251,#REF!,#REF!,0)="","",VLOOKUP($X251,#REF!,#REF!,0))</f>
        <v>#REF!</v>
      </c>
      <c r="V251" s="572" t="e">
        <f>IF(VLOOKUP($X251,#REF!,#REF!,0)="","",VLOOKUP($X251,#REF!,#REF!,0))</f>
        <v>#REF!</v>
      </c>
      <c r="W251" s="553"/>
      <c r="X251" s="553" t="str">
        <f t="shared" si="3"/>
        <v>A.N.@@._Z.S1312._Z.C.A.F.F71.T.S.V._T._T.XDC.N.EDP3</v>
      </c>
      <c r="Y251" s="553"/>
      <c r="Z251" s="553"/>
      <c r="AA251" s="558" t="str">
        <f>IFERROR(+IF(X251=VLOOKUP(X251,#REF!,1,0),"OK","check!!!!"),"check!!!!")</f>
        <v>check!!!!</v>
      </c>
      <c r="AB251" s="562" t="e">
        <f>IF(#REF!=X251,"ok","check!!!!")</f>
        <v>#REF!</v>
      </c>
      <c r="AC251" s="559"/>
    </row>
    <row r="252" spans="1:29">
      <c r="A252" s="553" t="s">
        <v>422</v>
      </c>
      <c r="B252" s="553" t="s">
        <v>423</v>
      </c>
      <c r="C252" s="553" t="s">
        <v>424</v>
      </c>
      <c r="D252" s="553" t="s">
        <v>425</v>
      </c>
      <c r="E252" s="553" t="s">
        <v>435</v>
      </c>
      <c r="F252" s="553" t="s">
        <v>425</v>
      </c>
      <c r="G252" s="553" t="s">
        <v>438</v>
      </c>
      <c r="H252" s="553" t="s">
        <v>422</v>
      </c>
      <c r="I252" s="553" t="s">
        <v>443</v>
      </c>
      <c r="J252" s="553" t="s">
        <v>464</v>
      </c>
      <c r="K252" s="553" t="s">
        <v>442</v>
      </c>
      <c r="L252" s="553" t="s">
        <v>429</v>
      </c>
      <c r="M252" s="553" t="s">
        <v>430</v>
      </c>
      <c r="N252" s="553" t="s">
        <v>431</v>
      </c>
      <c r="O252" s="553" t="s">
        <v>431</v>
      </c>
      <c r="P252" s="553" t="s">
        <v>432</v>
      </c>
      <c r="Q252" s="553" t="s">
        <v>423</v>
      </c>
      <c r="R252" s="553" t="s">
        <v>475</v>
      </c>
      <c r="S252" s="572" t="e">
        <f>IF(VLOOKUP($X252,#REF!,#REF!,0)="","",VLOOKUP($X252,#REF!,#REF!,0))</f>
        <v>#REF!</v>
      </c>
      <c r="T252" s="572" t="e">
        <f>IF(VLOOKUP($X252,#REF!,#REF!,0)="","",VLOOKUP($X252,#REF!,#REF!,0))</f>
        <v>#REF!</v>
      </c>
      <c r="U252" s="572" t="e">
        <f>IF(VLOOKUP($X252,#REF!,#REF!,0)="","",VLOOKUP($X252,#REF!,#REF!,0))</f>
        <v>#REF!</v>
      </c>
      <c r="V252" s="572" t="e">
        <f>IF(VLOOKUP($X252,#REF!,#REF!,0)="","",VLOOKUP($X252,#REF!,#REF!,0))</f>
        <v>#REF!</v>
      </c>
      <c r="W252" s="553"/>
      <c r="X252" s="553" t="str">
        <f t="shared" si="3"/>
        <v>A.N.@@._Z.S1312._Z.C.A.F.F8.T.S.V._T._T.XDC.N.EDP3</v>
      </c>
      <c r="Y252" s="553"/>
      <c r="Z252" s="553"/>
      <c r="AA252" s="558" t="str">
        <f>IFERROR(+IF(X252=VLOOKUP(X252,#REF!,1,0),"OK","check!!!!"),"check!!!!")</f>
        <v>check!!!!</v>
      </c>
      <c r="AB252" s="562" t="e">
        <f>IF(#REF!=X252,"ok","check!!!!")</f>
        <v>#REF!</v>
      </c>
      <c r="AC252" s="559"/>
    </row>
    <row r="253" spans="1:29">
      <c r="A253" s="553" t="s">
        <v>422</v>
      </c>
      <c r="B253" s="553" t="s">
        <v>423</v>
      </c>
      <c r="C253" s="553" t="s">
        <v>424</v>
      </c>
      <c r="D253" s="553" t="s">
        <v>425</v>
      </c>
      <c r="E253" s="553" t="s">
        <v>435</v>
      </c>
      <c r="F253" s="553" t="s">
        <v>425</v>
      </c>
      <c r="G253" s="553" t="s">
        <v>438</v>
      </c>
      <c r="H253" s="553" t="s">
        <v>422</v>
      </c>
      <c r="I253" s="553" t="s">
        <v>443</v>
      </c>
      <c r="J253" s="553" t="s">
        <v>479</v>
      </c>
      <c r="K253" s="553" t="s">
        <v>442</v>
      </c>
      <c r="L253" s="553" t="s">
        <v>429</v>
      </c>
      <c r="M253" s="553" t="s">
        <v>430</v>
      </c>
      <c r="N253" s="553" t="s">
        <v>431</v>
      </c>
      <c r="O253" s="553" t="s">
        <v>431</v>
      </c>
      <c r="P253" s="553" t="s">
        <v>432</v>
      </c>
      <c r="Q253" s="553" t="s">
        <v>423</v>
      </c>
      <c r="R253" s="553" t="s">
        <v>475</v>
      </c>
      <c r="S253" s="572" t="e">
        <f>IF(VLOOKUP($X253,#REF!,#REF!,0)="","",VLOOKUP($X253,#REF!,#REF!,0))</f>
        <v>#REF!</v>
      </c>
      <c r="T253" s="572" t="e">
        <f>IF(VLOOKUP($X253,#REF!,#REF!,0)="","",VLOOKUP($X253,#REF!,#REF!,0))</f>
        <v>#REF!</v>
      </c>
      <c r="U253" s="572" t="e">
        <f>IF(VLOOKUP($X253,#REF!,#REF!,0)="","",VLOOKUP($X253,#REF!,#REF!,0))</f>
        <v>#REF!</v>
      </c>
      <c r="V253" s="572" t="e">
        <f>IF(VLOOKUP($X253,#REF!,#REF!,0)="","",VLOOKUP($X253,#REF!,#REF!,0))</f>
        <v>#REF!</v>
      </c>
      <c r="W253" s="553"/>
      <c r="X253" s="553" t="str">
        <f t="shared" si="3"/>
        <v>A.N.@@._Z.S1312._Z.C.A.F.FN.T.S.V._T._T.XDC.N.EDP3</v>
      </c>
      <c r="Y253" s="553"/>
      <c r="Z253" s="553"/>
      <c r="AA253" s="558" t="str">
        <f>IFERROR(+IF(X253=VLOOKUP(X253,#REF!,1,0),"OK","check!!!!"),"check!!!!")</f>
        <v>check!!!!</v>
      </c>
      <c r="AB253" s="562" t="e">
        <f>IF(#REF!=X253,"ok","check!!!!")</f>
        <v>#REF!</v>
      </c>
      <c r="AC253" s="559"/>
    </row>
    <row r="254" spans="1:29">
      <c r="A254" s="553" t="s">
        <v>422</v>
      </c>
      <c r="B254" s="553" t="s">
        <v>423</v>
      </c>
      <c r="C254" s="553" t="s">
        <v>424</v>
      </c>
      <c r="D254" s="553" t="s">
        <v>425</v>
      </c>
      <c r="E254" s="553" t="s">
        <v>435</v>
      </c>
      <c r="F254" s="553" t="s">
        <v>425</v>
      </c>
      <c r="G254" s="553" t="s">
        <v>438</v>
      </c>
      <c r="H254" s="553" t="s">
        <v>467</v>
      </c>
      <c r="I254" s="553" t="s">
        <v>480</v>
      </c>
      <c r="J254" s="553" t="s">
        <v>425</v>
      </c>
      <c r="K254" s="553" t="s">
        <v>442</v>
      </c>
      <c r="L254" s="553" t="s">
        <v>429</v>
      </c>
      <c r="M254" s="553" t="s">
        <v>430</v>
      </c>
      <c r="N254" s="553" t="s">
        <v>431</v>
      </c>
      <c r="O254" s="553" t="s">
        <v>431</v>
      </c>
      <c r="P254" s="553" t="s">
        <v>432</v>
      </c>
      <c r="Q254" s="553" t="s">
        <v>423</v>
      </c>
      <c r="R254" s="553" t="s">
        <v>475</v>
      </c>
      <c r="S254" s="572" t="e">
        <f>IF(VLOOKUP($X254,#REF!,#REF!,0)="","",VLOOKUP($X254,#REF!,#REF!,0))</f>
        <v>#REF!</v>
      </c>
      <c r="T254" s="572" t="e">
        <f>IF(VLOOKUP($X254,#REF!,#REF!,0)="","",VLOOKUP($X254,#REF!,#REF!,0))</f>
        <v>#REF!</v>
      </c>
      <c r="U254" s="572" t="e">
        <f>IF(VLOOKUP($X254,#REF!,#REF!,0)="","",VLOOKUP($X254,#REF!,#REF!,0))</f>
        <v>#REF!</v>
      </c>
      <c r="V254" s="572" t="e">
        <f>IF(VLOOKUP($X254,#REF!,#REF!,0)="","",VLOOKUP($X254,#REF!,#REF!,0))</f>
        <v>#REF!</v>
      </c>
      <c r="W254" s="553"/>
      <c r="X254" s="553" t="str">
        <f t="shared" si="3"/>
        <v>A.N.@@._Z.S1312._Z.C._X.ORADJ._Z.T.S.V._T._T.XDC.N.EDP3</v>
      </c>
      <c r="Y254" s="553"/>
      <c r="Z254" s="553"/>
      <c r="AA254" s="558" t="str">
        <f>IFERROR(+IF(X254=VLOOKUP(X254,#REF!,1,0),"OK","check!!!!"),"check!!!!")</f>
        <v>check!!!!</v>
      </c>
      <c r="AB254" s="562" t="e">
        <f>IF(#REF!=X254,"ok","check!!!!")</f>
        <v>#REF!</v>
      </c>
      <c r="AC254" s="559"/>
    </row>
    <row r="255" spans="1:29">
      <c r="A255" s="553" t="s">
        <v>422</v>
      </c>
      <c r="B255" s="553" t="s">
        <v>423</v>
      </c>
      <c r="C255" s="553" t="s">
        <v>424</v>
      </c>
      <c r="D255" s="553" t="s">
        <v>425</v>
      </c>
      <c r="E255" s="553" t="s">
        <v>435</v>
      </c>
      <c r="F255" s="553" t="s">
        <v>425</v>
      </c>
      <c r="G255" s="553" t="s">
        <v>438</v>
      </c>
      <c r="H255" s="553" t="s">
        <v>439</v>
      </c>
      <c r="I255" s="553" t="s">
        <v>443</v>
      </c>
      <c r="J255" s="553" t="s">
        <v>491</v>
      </c>
      <c r="K255" s="553" t="s">
        <v>442</v>
      </c>
      <c r="L255" s="553" t="s">
        <v>429</v>
      </c>
      <c r="M255" s="553" t="s">
        <v>430</v>
      </c>
      <c r="N255" s="553" t="s">
        <v>431</v>
      </c>
      <c r="O255" s="553" t="s">
        <v>431</v>
      </c>
      <c r="P255" s="553" t="s">
        <v>432</v>
      </c>
      <c r="Q255" s="553" t="s">
        <v>423</v>
      </c>
      <c r="R255" s="553" t="s">
        <v>475</v>
      </c>
      <c r="S255" s="572" t="e">
        <f>IF(VLOOKUP($X255,#REF!,#REF!,0)="","",VLOOKUP($X255,#REF!,#REF!,0))</f>
        <v>#REF!</v>
      </c>
      <c r="T255" s="572" t="e">
        <f>IF(VLOOKUP($X255,#REF!,#REF!,0)="","",VLOOKUP($X255,#REF!,#REF!,0))</f>
        <v>#REF!</v>
      </c>
      <c r="U255" s="572" t="e">
        <f>IF(VLOOKUP($X255,#REF!,#REF!,0)="","",VLOOKUP($X255,#REF!,#REF!,0))</f>
        <v>#REF!</v>
      </c>
      <c r="V255" s="572" t="e">
        <f>IF(VLOOKUP($X255,#REF!,#REF!,0)="","",VLOOKUP($X255,#REF!,#REF!,0))</f>
        <v>#REF!</v>
      </c>
      <c r="W255" s="553"/>
      <c r="X255" s="553" t="str">
        <f t="shared" si="3"/>
        <v>A.N.@@._Z.S1312._Z.C.L.F.F7.T.S.V._T._T.XDC.N.EDP3</v>
      </c>
      <c r="Y255" s="553"/>
      <c r="Z255" s="553"/>
      <c r="AA255" s="558" t="str">
        <f>IFERROR(+IF(X255=VLOOKUP(X255,#REF!,1,0),"OK","check!!!!"),"check!!!!")</f>
        <v>check!!!!</v>
      </c>
      <c r="AB255" s="562" t="e">
        <f>IF(#REF!=X255,"ok","check!!!!")</f>
        <v>#REF!</v>
      </c>
      <c r="AC255" s="559"/>
    </row>
    <row r="256" spans="1:29">
      <c r="A256" s="553" t="s">
        <v>422</v>
      </c>
      <c r="B256" s="553" t="s">
        <v>423</v>
      </c>
      <c r="C256" s="553" t="s">
        <v>424</v>
      </c>
      <c r="D256" s="553" t="s">
        <v>425</v>
      </c>
      <c r="E256" s="553" t="s">
        <v>435</v>
      </c>
      <c r="F256" s="553" t="s">
        <v>425</v>
      </c>
      <c r="G256" s="553" t="s">
        <v>438</v>
      </c>
      <c r="H256" s="553" t="s">
        <v>439</v>
      </c>
      <c r="I256" s="553" t="s">
        <v>443</v>
      </c>
      <c r="J256" s="553" t="s">
        <v>464</v>
      </c>
      <c r="K256" s="553" t="s">
        <v>442</v>
      </c>
      <c r="L256" s="553" t="s">
        <v>429</v>
      </c>
      <c r="M256" s="553" t="s">
        <v>430</v>
      </c>
      <c r="N256" s="553" t="s">
        <v>431</v>
      </c>
      <c r="O256" s="553" t="s">
        <v>431</v>
      </c>
      <c r="P256" s="553" t="s">
        <v>432</v>
      </c>
      <c r="Q256" s="553" t="s">
        <v>423</v>
      </c>
      <c r="R256" s="553" t="s">
        <v>475</v>
      </c>
      <c r="S256" s="572" t="e">
        <f>IF(VLOOKUP($X256,#REF!,#REF!,0)="","",VLOOKUP($X256,#REF!,#REF!,0))</f>
        <v>#REF!</v>
      </c>
      <c r="T256" s="572" t="e">
        <f>IF(VLOOKUP($X256,#REF!,#REF!,0)="","",VLOOKUP($X256,#REF!,#REF!,0))</f>
        <v>#REF!</v>
      </c>
      <c r="U256" s="572" t="e">
        <f>IF(VLOOKUP($X256,#REF!,#REF!,0)="","",VLOOKUP($X256,#REF!,#REF!,0))</f>
        <v>#REF!</v>
      </c>
      <c r="V256" s="572" t="e">
        <f>IF(VLOOKUP($X256,#REF!,#REF!,0)="","",VLOOKUP($X256,#REF!,#REF!,0))</f>
        <v>#REF!</v>
      </c>
      <c r="W256" s="553"/>
      <c r="X256" s="553" t="str">
        <f t="shared" si="3"/>
        <v>A.N.@@._Z.S1312._Z.C.L.F.F8.T.S.V._T._T.XDC.N.EDP3</v>
      </c>
      <c r="Y256" s="553"/>
      <c r="Z256" s="553"/>
      <c r="AA256" s="558" t="str">
        <f>IFERROR(+IF(X256=VLOOKUP(X256,#REF!,1,0),"OK","check!!!!"),"check!!!!")</f>
        <v>check!!!!</v>
      </c>
      <c r="AB256" s="562" t="e">
        <f>IF(#REF!=X256,"ok","check!!!!")</f>
        <v>#REF!</v>
      </c>
      <c r="AC256" s="559"/>
    </row>
    <row r="257" spans="1:29">
      <c r="A257" s="553" t="s">
        <v>422</v>
      </c>
      <c r="B257" s="553" t="s">
        <v>423</v>
      </c>
      <c r="C257" s="553" t="s">
        <v>424</v>
      </c>
      <c r="D257" s="553" t="s">
        <v>425</v>
      </c>
      <c r="E257" s="553" t="s">
        <v>435</v>
      </c>
      <c r="F257" s="553" t="s">
        <v>425</v>
      </c>
      <c r="G257" s="553" t="s">
        <v>438</v>
      </c>
      <c r="H257" s="553" t="s">
        <v>439</v>
      </c>
      <c r="I257" s="553" t="s">
        <v>443</v>
      </c>
      <c r="J257" s="553" t="s">
        <v>481</v>
      </c>
      <c r="K257" s="553" t="s">
        <v>442</v>
      </c>
      <c r="L257" s="553" t="s">
        <v>429</v>
      </c>
      <c r="M257" s="553" t="s">
        <v>430</v>
      </c>
      <c r="N257" s="553" t="s">
        <v>431</v>
      </c>
      <c r="O257" s="553" t="s">
        <v>431</v>
      </c>
      <c r="P257" s="553" t="s">
        <v>432</v>
      </c>
      <c r="Q257" s="553" t="s">
        <v>423</v>
      </c>
      <c r="R257" s="553" t="s">
        <v>475</v>
      </c>
      <c r="S257" s="572" t="e">
        <f>IF(VLOOKUP($X257,#REF!,#REF!,0)="","",VLOOKUP($X257,#REF!,#REF!,0))</f>
        <v>#REF!</v>
      </c>
      <c r="T257" s="572" t="e">
        <f>IF(VLOOKUP($X257,#REF!,#REF!,0)="","",VLOOKUP($X257,#REF!,#REF!,0))</f>
        <v>#REF!</v>
      </c>
      <c r="U257" s="572" t="e">
        <f>IF(VLOOKUP($X257,#REF!,#REF!,0)="","",VLOOKUP($X257,#REF!,#REF!,0))</f>
        <v>#REF!</v>
      </c>
      <c r="V257" s="572" t="e">
        <f>IF(VLOOKUP($X257,#REF!,#REF!,0)="","",VLOOKUP($X257,#REF!,#REF!,0))</f>
        <v>#REF!</v>
      </c>
      <c r="W257" s="553"/>
      <c r="X257" s="553" t="str">
        <f t="shared" si="3"/>
        <v>A.N.@@._Z.S1312._Z.C.L.F.FV.T.S.V._T._T.XDC.N.EDP3</v>
      </c>
      <c r="Y257" s="553"/>
      <c r="Z257" s="553"/>
      <c r="AA257" s="558" t="str">
        <f>IFERROR(+IF(X257=VLOOKUP(X257,#REF!,1,0),"OK","check!!!!"),"check!!!!")</f>
        <v>check!!!!</v>
      </c>
      <c r="AB257" s="562" t="e">
        <f>IF(#REF!=X257,"ok","check!!!!")</f>
        <v>#REF!</v>
      </c>
      <c r="AC257" s="559"/>
    </row>
    <row r="258" spans="1:29">
      <c r="A258" s="553" t="s">
        <v>422</v>
      </c>
      <c r="B258" s="553" t="s">
        <v>423</v>
      </c>
      <c r="C258" s="553" t="s">
        <v>424</v>
      </c>
      <c r="D258" s="553" t="s">
        <v>425</v>
      </c>
      <c r="E258" s="553" t="s">
        <v>435</v>
      </c>
      <c r="F258" s="553" t="s">
        <v>425</v>
      </c>
      <c r="G258" s="553" t="s">
        <v>438</v>
      </c>
      <c r="H258" s="553" t="s">
        <v>425</v>
      </c>
      <c r="I258" s="553" t="s">
        <v>482</v>
      </c>
      <c r="J258" s="553" t="s">
        <v>425</v>
      </c>
      <c r="K258" s="553" t="s">
        <v>442</v>
      </c>
      <c r="L258" s="553" t="s">
        <v>429</v>
      </c>
      <c r="M258" s="553" t="s">
        <v>430</v>
      </c>
      <c r="N258" s="553" t="s">
        <v>431</v>
      </c>
      <c r="O258" s="553" t="s">
        <v>431</v>
      </c>
      <c r="P258" s="553" t="s">
        <v>432</v>
      </c>
      <c r="Q258" s="553" t="s">
        <v>423</v>
      </c>
      <c r="R258" s="553" t="s">
        <v>475</v>
      </c>
      <c r="S258" s="572" t="e">
        <f>IF(VLOOKUP($X258,#REF!,#REF!,0)="","",VLOOKUP($X258,#REF!,#REF!,0))</f>
        <v>#REF!</v>
      </c>
      <c r="T258" s="572" t="e">
        <f>IF(VLOOKUP($X258,#REF!,#REF!,0)="","",VLOOKUP($X258,#REF!,#REF!,0))</f>
        <v>#REF!</v>
      </c>
      <c r="U258" s="572" t="e">
        <f>IF(VLOOKUP($X258,#REF!,#REF!,0)="","",VLOOKUP($X258,#REF!,#REF!,0))</f>
        <v>#REF!</v>
      </c>
      <c r="V258" s="572" t="e">
        <f>IF(VLOOKUP($X258,#REF!,#REF!,0)="","",VLOOKUP($X258,#REF!,#REF!,0))</f>
        <v>#REF!</v>
      </c>
      <c r="W258" s="553"/>
      <c r="X258" s="553" t="str">
        <f t="shared" si="3"/>
        <v>A.N.@@._Z.S1312._Z.C._Z.ORINV._Z.T.S.V._T._T.XDC.N.EDP3</v>
      </c>
      <c r="Y258" s="553"/>
      <c r="Z258" s="553"/>
      <c r="AA258" s="558" t="str">
        <f>IFERROR(+IF(X258=VLOOKUP(X258,#REF!,1,0),"OK","check!!!!"),"check!!!!")</f>
        <v>check!!!!</v>
      </c>
      <c r="AB258" s="562" t="e">
        <f>IF(#REF!=X258,"ok","check!!!!")</f>
        <v>#REF!</v>
      </c>
      <c r="AC258" s="559"/>
    </row>
    <row r="259" spans="1:29">
      <c r="A259" s="553" t="s">
        <v>422</v>
      </c>
      <c r="B259" s="553" t="s">
        <v>423</v>
      </c>
      <c r="C259" s="553" t="s">
        <v>424</v>
      </c>
      <c r="D259" s="553" t="s">
        <v>425</v>
      </c>
      <c r="E259" s="553" t="s">
        <v>435</v>
      </c>
      <c r="F259" s="553" t="s">
        <v>425</v>
      </c>
      <c r="G259" s="553" t="s">
        <v>438</v>
      </c>
      <c r="H259" s="553" t="s">
        <v>425</v>
      </c>
      <c r="I259" s="553" t="s">
        <v>463</v>
      </c>
      <c r="J259" s="553" t="s">
        <v>425</v>
      </c>
      <c r="K259" s="553" t="s">
        <v>442</v>
      </c>
      <c r="L259" s="553" t="s">
        <v>429</v>
      </c>
      <c r="M259" s="553" t="s">
        <v>430</v>
      </c>
      <c r="N259" s="553" t="s">
        <v>431</v>
      </c>
      <c r="O259" s="553" t="s">
        <v>431</v>
      </c>
      <c r="P259" s="553" t="s">
        <v>432</v>
      </c>
      <c r="Q259" s="553" t="s">
        <v>423</v>
      </c>
      <c r="R259" s="553" t="s">
        <v>475</v>
      </c>
      <c r="S259" s="572" t="e">
        <f>IF(VLOOKUP($X259,#REF!,#REF!,0)="","",VLOOKUP($X259,#REF!,#REF!,0))</f>
        <v>#REF!</v>
      </c>
      <c r="T259" s="572" t="e">
        <f>IF(VLOOKUP($X259,#REF!,#REF!,0)="","",VLOOKUP($X259,#REF!,#REF!,0))</f>
        <v>#REF!</v>
      </c>
      <c r="U259" s="572" t="e">
        <f>IF(VLOOKUP($X259,#REF!,#REF!,0)="","",VLOOKUP($X259,#REF!,#REF!,0))</f>
        <v>#REF!</v>
      </c>
      <c r="V259" s="572" t="e">
        <f>IF(VLOOKUP($X259,#REF!,#REF!,0)="","",VLOOKUP($X259,#REF!,#REF!,0))</f>
        <v>#REF!</v>
      </c>
      <c r="W259" s="553"/>
      <c r="X259" s="553" t="str">
        <f t="shared" si="3"/>
        <v>A.N.@@._Z.S1312._Z.C._Z.ORD41A._Z.T.S.V._T._T.XDC.N.EDP3</v>
      </c>
      <c r="Y259" s="553"/>
      <c r="Z259" s="553"/>
      <c r="AA259" s="558" t="str">
        <f>IFERROR(+IF(X259=VLOOKUP(X259,#REF!,1,0),"OK","check!!!!"),"check!!!!")</f>
        <v>check!!!!</v>
      </c>
      <c r="AB259" s="562" t="e">
        <f>IF(#REF!=X259,"ok","check!!!!")</f>
        <v>#REF!</v>
      </c>
      <c r="AC259" s="559"/>
    </row>
    <row r="260" spans="1:29">
      <c r="A260" s="553" t="s">
        <v>422</v>
      </c>
      <c r="B260" s="553" t="s">
        <v>423</v>
      </c>
      <c r="C260" s="553" t="s">
        <v>424</v>
      </c>
      <c r="D260" s="553" t="s">
        <v>425</v>
      </c>
      <c r="E260" s="553" t="s">
        <v>435</v>
      </c>
      <c r="F260" s="553" t="s">
        <v>425</v>
      </c>
      <c r="G260" s="553" t="s">
        <v>438</v>
      </c>
      <c r="H260" s="553" t="s">
        <v>439</v>
      </c>
      <c r="I260" s="553" t="s">
        <v>483</v>
      </c>
      <c r="J260" s="553" t="s">
        <v>425</v>
      </c>
      <c r="K260" s="553" t="s">
        <v>442</v>
      </c>
      <c r="L260" s="553" t="s">
        <v>429</v>
      </c>
      <c r="M260" s="553" t="s">
        <v>430</v>
      </c>
      <c r="N260" s="553" t="s">
        <v>431</v>
      </c>
      <c r="O260" s="553" t="s">
        <v>431</v>
      </c>
      <c r="P260" s="553" t="s">
        <v>432</v>
      </c>
      <c r="Q260" s="553" t="s">
        <v>423</v>
      </c>
      <c r="R260" s="553" t="s">
        <v>475</v>
      </c>
      <c r="S260" s="572" t="e">
        <f>IF(VLOOKUP($X260,#REF!,#REF!,0)="","",VLOOKUP($X260,#REF!,#REF!,0))</f>
        <v>#REF!</v>
      </c>
      <c r="T260" s="572" t="e">
        <f>IF(VLOOKUP($X260,#REF!,#REF!,0)="","",VLOOKUP($X260,#REF!,#REF!,0))</f>
        <v>#REF!</v>
      </c>
      <c r="U260" s="572" t="e">
        <f>IF(VLOOKUP($X260,#REF!,#REF!,0)="","",VLOOKUP($X260,#REF!,#REF!,0))</f>
        <v>#REF!</v>
      </c>
      <c r="V260" s="572" t="e">
        <f>IF(VLOOKUP($X260,#REF!,#REF!,0)="","",VLOOKUP($X260,#REF!,#REF!,0))</f>
        <v>#REF!</v>
      </c>
      <c r="W260" s="553"/>
      <c r="X260" s="553" t="str">
        <f t="shared" si="3"/>
        <v>A.N.@@._Z.S1312._Z.C.L.ORRNV._Z.T.S.V._T._T.XDC.N.EDP3</v>
      </c>
      <c r="Y260" s="553"/>
      <c r="Z260" s="553"/>
      <c r="AA260" s="558" t="str">
        <f>IFERROR(+IF(X260=VLOOKUP(X260,#REF!,1,0),"OK","check!!!!"),"check!!!!")</f>
        <v>check!!!!</v>
      </c>
      <c r="AB260" s="562" t="e">
        <f>IF(#REF!=X260,"ok","check!!!!")</f>
        <v>#REF!</v>
      </c>
      <c r="AC260" s="559"/>
    </row>
    <row r="261" spans="1:29">
      <c r="A261" s="553" t="s">
        <v>422</v>
      </c>
      <c r="B261" s="553" t="s">
        <v>423</v>
      </c>
      <c r="C261" s="553" t="s">
        <v>424</v>
      </c>
      <c r="D261" s="553" t="s">
        <v>425</v>
      </c>
      <c r="E261" s="553" t="s">
        <v>435</v>
      </c>
      <c r="F261" s="553" t="s">
        <v>425</v>
      </c>
      <c r="G261" s="553" t="s">
        <v>438</v>
      </c>
      <c r="H261" s="553" t="s">
        <v>425</v>
      </c>
      <c r="I261" s="553" t="s">
        <v>484</v>
      </c>
      <c r="J261" s="553" t="s">
        <v>425</v>
      </c>
      <c r="K261" s="553" t="s">
        <v>442</v>
      </c>
      <c r="L261" s="553" t="s">
        <v>429</v>
      </c>
      <c r="M261" s="553" t="s">
        <v>430</v>
      </c>
      <c r="N261" s="553" t="s">
        <v>431</v>
      </c>
      <c r="O261" s="553" t="s">
        <v>431</v>
      </c>
      <c r="P261" s="553" t="s">
        <v>432</v>
      </c>
      <c r="Q261" s="553" t="s">
        <v>423</v>
      </c>
      <c r="R261" s="553" t="s">
        <v>475</v>
      </c>
      <c r="S261" s="572" t="e">
        <f>IF(VLOOKUP($X261,#REF!,#REF!,0)="","",VLOOKUP($X261,#REF!,#REF!,0))</f>
        <v>#REF!</v>
      </c>
      <c r="T261" s="572" t="e">
        <f>IF(VLOOKUP($X261,#REF!,#REF!,0)="","",VLOOKUP($X261,#REF!,#REF!,0))</f>
        <v>#REF!</v>
      </c>
      <c r="U261" s="572" t="e">
        <f>IF(VLOOKUP($X261,#REF!,#REF!,0)="","",VLOOKUP($X261,#REF!,#REF!,0))</f>
        <v>#REF!</v>
      </c>
      <c r="V261" s="572" t="e">
        <f>IF(VLOOKUP($X261,#REF!,#REF!,0)="","",VLOOKUP($X261,#REF!,#REF!,0))</f>
        <v>#REF!</v>
      </c>
      <c r="W261" s="553"/>
      <c r="X261" s="553" t="str">
        <f t="shared" si="3"/>
        <v>A.N.@@._Z.S1312._Z.C._Z.ORFCD._Z.T.S.V._T._T.XDC.N.EDP3</v>
      </c>
      <c r="Y261" s="553"/>
      <c r="Z261" s="553"/>
      <c r="AA261" s="558" t="str">
        <f>IFERROR(+IF(X261=VLOOKUP(X261,#REF!,1,0),"OK","check!!!!"),"check!!!!")</f>
        <v>check!!!!</v>
      </c>
      <c r="AB261" s="562" t="e">
        <f>IF(#REF!=X261,"ok","check!!!!")</f>
        <v>#REF!</v>
      </c>
      <c r="AC261" s="559"/>
    </row>
    <row r="262" spans="1:29">
      <c r="A262" s="553" t="s">
        <v>422</v>
      </c>
      <c r="B262" s="553" t="s">
        <v>423</v>
      </c>
      <c r="C262" s="553" t="s">
        <v>424</v>
      </c>
      <c r="D262" s="553" t="s">
        <v>425</v>
      </c>
      <c r="E262" s="553" t="s">
        <v>435</v>
      </c>
      <c r="F262" s="553" t="s">
        <v>425</v>
      </c>
      <c r="G262" s="553" t="s">
        <v>438</v>
      </c>
      <c r="H262" s="553" t="s">
        <v>425</v>
      </c>
      <c r="I262" s="553" t="s">
        <v>485</v>
      </c>
      <c r="J262" s="553" t="s">
        <v>425</v>
      </c>
      <c r="K262" s="553" t="s">
        <v>442</v>
      </c>
      <c r="L262" s="553" t="s">
        <v>429</v>
      </c>
      <c r="M262" s="553" t="s">
        <v>430</v>
      </c>
      <c r="N262" s="553" t="s">
        <v>431</v>
      </c>
      <c r="O262" s="553" t="s">
        <v>431</v>
      </c>
      <c r="P262" s="553" t="s">
        <v>432</v>
      </c>
      <c r="Q262" s="553" t="s">
        <v>423</v>
      </c>
      <c r="R262" s="553" t="s">
        <v>475</v>
      </c>
      <c r="S262" s="572" t="e">
        <f>IF(VLOOKUP($X262,#REF!,#REF!,0)="","",VLOOKUP($X262,#REF!,#REF!,0))</f>
        <v>#REF!</v>
      </c>
      <c r="T262" s="572" t="e">
        <f>IF(VLOOKUP($X262,#REF!,#REF!,0)="","",VLOOKUP($X262,#REF!,#REF!,0))</f>
        <v>#REF!</v>
      </c>
      <c r="U262" s="572" t="e">
        <f>IF(VLOOKUP($X262,#REF!,#REF!,0)="","",VLOOKUP($X262,#REF!,#REF!,0))</f>
        <v>#REF!</v>
      </c>
      <c r="V262" s="572" t="e">
        <f>IF(VLOOKUP($X262,#REF!,#REF!,0)="","",VLOOKUP($X262,#REF!,#REF!,0))</f>
        <v>#REF!</v>
      </c>
      <c r="W262" s="553"/>
      <c r="X262" s="553" t="str">
        <f t="shared" si="3"/>
        <v>A.N.@@._Z.S1312._Z.C._Z.K61._Z.T.S.V._T._T.XDC.N.EDP3</v>
      </c>
      <c r="Y262" s="553"/>
      <c r="Z262" s="553"/>
      <c r="AA262" s="558" t="str">
        <f>IFERROR(+IF(X262=VLOOKUP(X262,#REF!,1,0),"OK","check!!!!"),"check!!!!")</f>
        <v>check!!!!</v>
      </c>
      <c r="AB262" s="562" t="e">
        <f>IF(#REF!=X262,"ok","check!!!!")</f>
        <v>#REF!</v>
      </c>
      <c r="AC262" s="559"/>
    </row>
    <row r="263" spans="1:29">
      <c r="A263" s="553" t="s">
        <v>422</v>
      </c>
      <c r="B263" s="553" t="s">
        <v>423</v>
      </c>
      <c r="C263" s="553" t="s">
        <v>424</v>
      </c>
      <c r="D263" s="553" t="s">
        <v>425</v>
      </c>
      <c r="E263" s="553" t="s">
        <v>435</v>
      </c>
      <c r="F263" s="553" t="s">
        <v>425</v>
      </c>
      <c r="G263" s="553" t="s">
        <v>438</v>
      </c>
      <c r="H263" s="553" t="s">
        <v>425</v>
      </c>
      <c r="I263" s="553" t="s">
        <v>486</v>
      </c>
      <c r="J263" s="553" t="s">
        <v>425</v>
      </c>
      <c r="K263" s="553" t="s">
        <v>442</v>
      </c>
      <c r="L263" s="553" t="s">
        <v>429</v>
      </c>
      <c r="M263" s="553" t="s">
        <v>430</v>
      </c>
      <c r="N263" s="553" t="s">
        <v>431</v>
      </c>
      <c r="O263" s="553" t="s">
        <v>431</v>
      </c>
      <c r="P263" s="553" t="s">
        <v>432</v>
      </c>
      <c r="Q263" s="553" t="s">
        <v>423</v>
      </c>
      <c r="R263" s="553" t="s">
        <v>475</v>
      </c>
      <c r="S263" s="572" t="e">
        <f>IF(VLOOKUP($X263,#REF!,#REF!,0)="","",VLOOKUP($X263,#REF!,#REF!,0))</f>
        <v>#REF!</v>
      </c>
      <c r="T263" s="572" t="e">
        <f>IF(VLOOKUP($X263,#REF!,#REF!,0)="","",VLOOKUP($X263,#REF!,#REF!,0))</f>
        <v>#REF!</v>
      </c>
      <c r="U263" s="572" t="e">
        <f>IF(VLOOKUP($X263,#REF!,#REF!,0)="","",VLOOKUP($X263,#REF!,#REF!,0))</f>
        <v>#REF!</v>
      </c>
      <c r="V263" s="572" t="e">
        <f>IF(VLOOKUP($X263,#REF!,#REF!,0)="","",VLOOKUP($X263,#REF!,#REF!,0))</f>
        <v>#REF!</v>
      </c>
      <c r="W263" s="553"/>
      <c r="X263" s="553" t="str">
        <f t="shared" si="3"/>
        <v>A.N.@@._Z.S1312._Z.C._Z.KX._Z.T.S.V._T._T.XDC.N.EDP3</v>
      </c>
      <c r="Y263" s="553"/>
      <c r="Z263" s="553"/>
      <c r="AA263" s="558" t="str">
        <f>IFERROR(+IF(X263=VLOOKUP(X263,#REF!,1,0),"OK","check!!!!"),"check!!!!")</f>
        <v>check!!!!</v>
      </c>
      <c r="AB263" s="562" t="e">
        <f>IF(#REF!=X263,"ok","check!!!!")</f>
        <v>#REF!</v>
      </c>
      <c r="AC263" s="559"/>
    </row>
    <row r="264" spans="1:29">
      <c r="A264" s="553" t="s">
        <v>422</v>
      </c>
      <c r="B264" s="553" t="s">
        <v>423</v>
      </c>
      <c r="C264" s="553" t="s">
        <v>424</v>
      </c>
      <c r="D264" s="553" t="s">
        <v>425</v>
      </c>
      <c r="E264" s="553" t="s">
        <v>435</v>
      </c>
      <c r="F264" s="553" t="s">
        <v>425</v>
      </c>
      <c r="G264" s="553" t="s">
        <v>438</v>
      </c>
      <c r="H264" s="553" t="s">
        <v>425</v>
      </c>
      <c r="I264" s="553" t="s">
        <v>487</v>
      </c>
      <c r="J264" s="553" t="s">
        <v>425</v>
      </c>
      <c r="K264" s="553" t="s">
        <v>442</v>
      </c>
      <c r="L264" s="553" t="s">
        <v>429</v>
      </c>
      <c r="M264" s="553" t="s">
        <v>430</v>
      </c>
      <c r="N264" s="553" t="s">
        <v>431</v>
      </c>
      <c r="O264" s="553" t="s">
        <v>431</v>
      </c>
      <c r="P264" s="553" t="s">
        <v>432</v>
      </c>
      <c r="Q264" s="553" t="s">
        <v>423</v>
      </c>
      <c r="R264" s="553" t="s">
        <v>475</v>
      </c>
      <c r="S264" s="572" t="e">
        <f>IF(VLOOKUP($X264,#REF!,#REF!,0)="","",VLOOKUP($X264,#REF!,#REF!,0))</f>
        <v>#REF!</v>
      </c>
      <c r="T264" s="572" t="e">
        <f>IF(VLOOKUP($X264,#REF!,#REF!,0)="","",VLOOKUP($X264,#REF!,#REF!,0))</f>
        <v>#REF!</v>
      </c>
      <c r="U264" s="572" t="e">
        <f>IF(VLOOKUP($X264,#REF!,#REF!,0)="","",VLOOKUP($X264,#REF!,#REF!,0))</f>
        <v>#REF!</v>
      </c>
      <c r="V264" s="572" t="e">
        <f>IF(VLOOKUP($X264,#REF!,#REF!,0)="","",VLOOKUP($X264,#REF!,#REF!,0))</f>
        <v>#REF!</v>
      </c>
      <c r="W264" s="553"/>
      <c r="X264" s="553" t="str">
        <f t="shared" si="3"/>
        <v>A.N.@@._Z.S1312._Z.C._Z.YA3._Z.T.S.V._T._T.XDC.N.EDP3</v>
      </c>
      <c r="Y264" s="553"/>
      <c r="Z264" s="553"/>
      <c r="AA264" s="558" t="str">
        <f>IFERROR(+IF(X264=VLOOKUP(X264,#REF!,1,0),"OK","check!!!!"),"check!!!!")</f>
        <v>check!!!!</v>
      </c>
      <c r="AB264" s="562" t="e">
        <f>IF(#REF!=X264,"ok","check!!!!")</f>
        <v>#REF!</v>
      </c>
      <c r="AC264" s="559"/>
    </row>
    <row r="265" spans="1:29">
      <c r="A265" s="553" t="s">
        <v>422</v>
      </c>
      <c r="B265" s="553" t="s">
        <v>423</v>
      </c>
      <c r="C265" s="553" t="s">
        <v>424</v>
      </c>
      <c r="D265" s="553" t="s">
        <v>425</v>
      </c>
      <c r="E265" s="553" t="s">
        <v>435</v>
      </c>
      <c r="F265" s="553" t="s">
        <v>425</v>
      </c>
      <c r="G265" s="553" t="s">
        <v>438</v>
      </c>
      <c r="H265" s="553" t="s">
        <v>425</v>
      </c>
      <c r="I265" s="553" t="s">
        <v>488</v>
      </c>
      <c r="J265" s="553" t="s">
        <v>425</v>
      </c>
      <c r="K265" s="553" t="s">
        <v>425</v>
      </c>
      <c r="L265" s="553" t="s">
        <v>429</v>
      </c>
      <c r="M265" s="553" t="s">
        <v>430</v>
      </c>
      <c r="N265" s="553" t="s">
        <v>431</v>
      </c>
      <c r="O265" s="553" t="s">
        <v>431</v>
      </c>
      <c r="P265" s="553" t="s">
        <v>432</v>
      </c>
      <c r="Q265" s="553" t="s">
        <v>423</v>
      </c>
      <c r="R265" s="553" t="s">
        <v>475</v>
      </c>
      <c r="S265" s="572" t="e">
        <f>IF(VLOOKUP($X265,#REF!,#REF!,0)="","",VLOOKUP($X265,#REF!,#REF!,0))</f>
        <v>#REF!</v>
      </c>
      <c r="T265" s="572" t="e">
        <f>IF(VLOOKUP($X265,#REF!,#REF!,0)="","",VLOOKUP($X265,#REF!,#REF!,0))</f>
        <v>#REF!</v>
      </c>
      <c r="U265" s="572" t="e">
        <f>IF(VLOOKUP($X265,#REF!,#REF!,0)="","",VLOOKUP($X265,#REF!,#REF!,0))</f>
        <v>#REF!</v>
      </c>
      <c r="V265" s="572" t="e">
        <f>IF(VLOOKUP($X265,#REF!,#REF!,0)="","",VLOOKUP($X265,#REF!,#REF!,0))</f>
        <v>#REF!</v>
      </c>
      <c r="W265" s="553"/>
      <c r="X265" s="553" t="str">
        <f t="shared" si="3"/>
        <v>A.N.@@._Z.S1312._Z.C._Z.B9FX9._Z._Z.S.V._T._T.XDC.N.EDP3</v>
      </c>
      <c r="Y265" s="553"/>
      <c r="Z265" s="553"/>
      <c r="AA265" s="558" t="str">
        <f>IFERROR(+IF(X265=VLOOKUP(X265,#REF!,1,0),"OK","check!!!!"),"check!!!!")</f>
        <v>check!!!!</v>
      </c>
      <c r="AB265" s="562" t="e">
        <f>IF(#REF!=X265,"ok","check!!!!")</f>
        <v>#REF!</v>
      </c>
      <c r="AC265" s="559"/>
    </row>
    <row r="266" spans="1:29">
      <c r="A266" s="553" t="s">
        <v>422</v>
      </c>
      <c r="B266" s="553" t="s">
        <v>423</v>
      </c>
      <c r="C266" s="553" t="s">
        <v>424</v>
      </c>
      <c r="D266" s="553" t="s">
        <v>425</v>
      </c>
      <c r="E266" s="553" t="s">
        <v>435</v>
      </c>
      <c r="F266" s="553" t="s">
        <v>425</v>
      </c>
      <c r="G266" s="553" t="s">
        <v>438</v>
      </c>
      <c r="H266" s="553" t="s">
        <v>425</v>
      </c>
      <c r="I266" s="553" t="s">
        <v>489</v>
      </c>
      <c r="J266" s="553" t="s">
        <v>425</v>
      </c>
      <c r="K266" s="553" t="s">
        <v>442</v>
      </c>
      <c r="L266" s="553" t="s">
        <v>429</v>
      </c>
      <c r="M266" s="553" t="s">
        <v>430</v>
      </c>
      <c r="N266" s="553" t="s">
        <v>431</v>
      </c>
      <c r="O266" s="553" t="s">
        <v>431</v>
      </c>
      <c r="P266" s="553" t="s">
        <v>432</v>
      </c>
      <c r="Q266" s="553" t="s">
        <v>423</v>
      </c>
      <c r="R266" s="553" t="s">
        <v>475</v>
      </c>
      <c r="S266" s="572" t="e">
        <f>IF(VLOOKUP($X266,#REF!,#REF!,0)="","",VLOOKUP($X266,#REF!,#REF!,0))</f>
        <v>#REF!</v>
      </c>
      <c r="T266" s="572" t="e">
        <f>IF(VLOOKUP($X266,#REF!,#REF!,0)="","",VLOOKUP($X266,#REF!,#REF!,0))</f>
        <v>#REF!</v>
      </c>
      <c r="U266" s="572" t="e">
        <f>IF(VLOOKUP($X266,#REF!,#REF!,0)="","",VLOOKUP($X266,#REF!,#REF!,0))</f>
        <v>#REF!</v>
      </c>
      <c r="V266" s="572" t="e">
        <f>IF(VLOOKUP($X266,#REF!,#REF!,0)="","",VLOOKUP($X266,#REF!,#REF!,0))</f>
        <v>#REF!</v>
      </c>
      <c r="W266" s="553"/>
      <c r="X266" s="553" t="str">
        <f t="shared" si="3"/>
        <v>A.N.@@._Z.S1312._Z.C._Z.YA3O._Z.T.S.V._T._T.XDC.N.EDP3</v>
      </c>
      <c r="Y266" s="553"/>
      <c r="Z266" s="553"/>
      <c r="AA266" s="558" t="str">
        <f>IFERROR(+IF(X266=VLOOKUP(X266,#REF!,1,0),"OK","check!!!!"),"check!!!!")</f>
        <v>check!!!!</v>
      </c>
      <c r="AB266" s="562" t="e">
        <f>IF(#REF!=X266,"ok","check!!!!")</f>
        <v>#REF!</v>
      </c>
      <c r="AC266" s="559"/>
    </row>
    <row r="267" spans="1:29">
      <c r="A267" s="553" t="s">
        <v>422</v>
      </c>
      <c r="B267" s="553" t="s">
        <v>423</v>
      </c>
      <c r="C267" s="553" t="s">
        <v>424</v>
      </c>
      <c r="D267" s="553" t="s">
        <v>425</v>
      </c>
      <c r="E267" s="553" t="s">
        <v>435</v>
      </c>
      <c r="F267" s="553" t="s">
        <v>425</v>
      </c>
      <c r="G267" s="553" t="s">
        <v>438</v>
      </c>
      <c r="H267" s="553" t="s">
        <v>425</v>
      </c>
      <c r="I267" s="553" t="s">
        <v>490</v>
      </c>
      <c r="J267" s="553" t="s">
        <v>441</v>
      </c>
      <c r="K267" s="553" t="s">
        <v>442</v>
      </c>
      <c r="L267" s="553" t="s">
        <v>443</v>
      </c>
      <c r="M267" s="553" t="s">
        <v>430</v>
      </c>
      <c r="N267" s="553" t="s">
        <v>431</v>
      </c>
      <c r="O267" s="553" t="s">
        <v>431</v>
      </c>
      <c r="P267" s="553" t="s">
        <v>432</v>
      </c>
      <c r="Q267" s="553" t="s">
        <v>423</v>
      </c>
      <c r="R267" s="553" t="s">
        <v>475</v>
      </c>
      <c r="S267" s="572" t="e">
        <f>IF(VLOOKUP($X267,#REF!,#REF!,0)="","",VLOOKUP($X267,#REF!,#REF!,0))</f>
        <v>#REF!</v>
      </c>
      <c r="T267" s="572" t="e">
        <f>IF(VLOOKUP($X267,#REF!,#REF!,0)="","",VLOOKUP($X267,#REF!,#REF!,0))</f>
        <v>#REF!</v>
      </c>
      <c r="U267" s="572" t="e">
        <f>IF(VLOOKUP($X267,#REF!,#REF!,0)="","",VLOOKUP($X267,#REF!,#REF!,0))</f>
        <v>#REF!</v>
      </c>
      <c r="V267" s="572" t="e">
        <f>IF(VLOOKUP($X267,#REF!,#REF!,0)="","",VLOOKUP($X267,#REF!,#REF!,0))</f>
        <v>#REF!</v>
      </c>
      <c r="W267" s="553"/>
      <c r="X267" s="553" t="str">
        <f t="shared" si="3"/>
        <v>A.N.@@._Z.S1312._Z.C._Z.LX.GD.T.F.V._T._T.XDC.N.EDP3</v>
      </c>
      <c r="Y267" s="553"/>
      <c r="Z267" s="553"/>
      <c r="AA267" s="558" t="str">
        <f>IFERROR(+IF(X267=VLOOKUP(X267,#REF!,1,0),"OK","check!!!!"),"check!!!!")</f>
        <v>check!!!!</v>
      </c>
      <c r="AB267" s="562" t="e">
        <f>IF(#REF!=X267,"ok","check!!!!")</f>
        <v>#REF!</v>
      </c>
      <c r="AC267" s="559"/>
    </row>
    <row r="268" spans="1:29">
      <c r="A268" s="553" t="s">
        <v>422</v>
      </c>
      <c r="B268" s="553" t="s">
        <v>423</v>
      </c>
      <c r="C268" s="553" t="s">
        <v>424</v>
      </c>
      <c r="D268" s="553" t="s">
        <v>425</v>
      </c>
      <c r="E268" s="553" t="s">
        <v>435</v>
      </c>
      <c r="F268" s="553" t="s">
        <v>426</v>
      </c>
      <c r="G268" s="553" t="s">
        <v>438</v>
      </c>
      <c r="H268" s="553" t="s">
        <v>492</v>
      </c>
      <c r="I268" s="553" t="s">
        <v>440</v>
      </c>
      <c r="J268" s="553" t="s">
        <v>441</v>
      </c>
      <c r="K268" s="553" t="s">
        <v>442</v>
      </c>
      <c r="L268" s="553" t="s">
        <v>443</v>
      </c>
      <c r="M268" s="553" t="s">
        <v>430</v>
      </c>
      <c r="N268" s="553" t="s">
        <v>431</v>
      </c>
      <c r="O268" s="553" t="s">
        <v>431</v>
      </c>
      <c r="P268" s="553" t="s">
        <v>432</v>
      </c>
      <c r="Q268" s="553" t="s">
        <v>423</v>
      </c>
      <c r="R268" s="553" t="s">
        <v>475</v>
      </c>
      <c r="S268" s="572" t="e">
        <f>IF(VLOOKUP($X268,#REF!,#REF!,0)="","",VLOOKUP($X268,#REF!,#REF!,0))</f>
        <v>#REF!</v>
      </c>
      <c r="T268" s="572" t="e">
        <f>IF(VLOOKUP($X268,#REF!,#REF!,0)="","",VLOOKUP($X268,#REF!,#REF!,0))</f>
        <v>#REF!</v>
      </c>
      <c r="U268" s="572" t="e">
        <f>IF(VLOOKUP($X268,#REF!,#REF!,0)="","",VLOOKUP($X268,#REF!,#REF!,0))</f>
        <v>#REF!</v>
      </c>
      <c r="V268" s="572" t="e">
        <f>IF(VLOOKUP($X268,#REF!,#REF!,0)="","",VLOOKUP($X268,#REF!,#REF!,0))</f>
        <v>#REF!</v>
      </c>
      <c r="W268" s="553"/>
      <c r="X268" s="553" t="str">
        <f t="shared" si="3"/>
        <v>A.N.@@._Z.S1312.S13.C.NE.LE.GD.T.F.V._T._T.XDC.N.EDP3</v>
      </c>
      <c r="Y268" s="553"/>
      <c r="Z268" s="553"/>
      <c r="AA268" s="558" t="str">
        <f>IFERROR(+IF(X268=VLOOKUP(X268,#REF!,1,0),"OK","check!!!!"),"check!!!!")</f>
        <v>check!!!!</v>
      </c>
      <c r="AB268" s="562" t="e">
        <f>IF(#REF!=X268,"ok","check!!!!")</f>
        <v>#REF!</v>
      </c>
      <c r="AC268" s="559"/>
    </row>
    <row r="269" spans="1:29">
      <c r="A269" s="553" t="s">
        <v>422</v>
      </c>
      <c r="B269" s="553" t="s">
        <v>423</v>
      </c>
      <c r="C269" s="553" t="s">
        <v>424</v>
      </c>
      <c r="D269" s="553" t="s">
        <v>425</v>
      </c>
      <c r="E269" s="553" t="s">
        <v>435</v>
      </c>
      <c r="F269" s="553" t="s">
        <v>425</v>
      </c>
      <c r="G269" s="553" t="s">
        <v>438</v>
      </c>
      <c r="H269" s="553" t="s">
        <v>439</v>
      </c>
      <c r="I269" s="553" t="s">
        <v>440</v>
      </c>
      <c r="J269" s="553" t="s">
        <v>441</v>
      </c>
      <c r="K269" s="553" t="s">
        <v>442</v>
      </c>
      <c r="L269" s="553" t="s">
        <v>443</v>
      </c>
      <c r="M269" s="553" t="s">
        <v>430</v>
      </c>
      <c r="N269" s="553" t="s">
        <v>431</v>
      </c>
      <c r="O269" s="553" t="s">
        <v>431</v>
      </c>
      <c r="P269" s="553" t="s">
        <v>432</v>
      </c>
      <c r="Q269" s="553" t="s">
        <v>423</v>
      </c>
      <c r="R269" s="553" t="s">
        <v>475</v>
      </c>
      <c r="S269" s="572" t="e">
        <f>IF(VLOOKUP($X269,#REF!,#REF!,0)="","",VLOOKUP($X269,#REF!,#REF!,0))</f>
        <v>#REF!</v>
      </c>
      <c r="T269" s="572" t="e">
        <f>IF(VLOOKUP($X269,#REF!,#REF!,0)="","",VLOOKUP($X269,#REF!,#REF!,0))</f>
        <v>#REF!</v>
      </c>
      <c r="U269" s="572" t="e">
        <f>IF(VLOOKUP($X269,#REF!,#REF!,0)="","",VLOOKUP($X269,#REF!,#REF!,0))</f>
        <v>#REF!</v>
      </c>
      <c r="V269" s="572" t="e">
        <f>IF(VLOOKUP($X269,#REF!,#REF!,0)="","",VLOOKUP($X269,#REF!,#REF!,0))</f>
        <v>#REF!</v>
      </c>
      <c r="W269" s="553"/>
      <c r="X269" s="553" t="str">
        <f t="shared" si="3"/>
        <v>A.N.@@._Z.S1312._Z.C.L.LE.GD.T.F.V._T._T.XDC.N.EDP3</v>
      </c>
      <c r="Y269" s="553"/>
      <c r="Z269" s="553"/>
      <c r="AA269" s="558" t="str">
        <f>IFERROR(+IF(X269=VLOOKUP(X269,#REF!,1,0),"OK","check!!!!"),"check!!!!")</f>
        <v>check!!!!</v>
      </c>
      <c r="AB269" s="562" t="e">
        <f>IF(#REF!=X269,"ok","check!!!!")</f>
        <v>#REF!</v>
      </c>
      <c r="AC269" s="559"/>
    </row>
    <row r="270" spans="1:29">
      <c r="A270" s="553" t="s">
        <v>422</v>
      </c>
      <c r="B270" s="553" t="s">
        <v>423</v>
      </c>
      <c r="C270" s="553" t="s">
        <v>424</v>
      </c>
      <c r="D270" s="553" t="s">
        <v>425</v>
      </c>
      <c r="E270" s="553" t="s">
        <v>435</v>
      </c>
      <c r="F270" s="553" t="s">
        <v>494</v>
      </c>
      <c r="G270" s="553" t="s">
        <v>425</v>
      </c>
      <c r="H270" s="553" t="s">
        <v>422</v>
      </c>
      <c r="I270" s="553" t="s">
        <v>440</v>
      </c>
      <c r="J270" s="553" t="s">
        <v>441</v>
      </c>
      <c r="K270" s="553" t="s">
        <v>442</v>
      </c>
      <c r="L270" s="553" t="s">
        <v>443</v>
      </c>
      <c r="M270" s="553" t="s">
        <v>430</v>
      </c>
      <c r="N270" s="553" t="s">
        <v>431</v>
      </c>
      <c r="O270" s="553" t="s">
        <v>431</v>
      </c>
      <c r="P270" s="553" t="s">
        <v>432</v>
      </c>
      <c r="Q270" s="553" t="s">
        <v>423</v>
      </c>
      <c r="R270" s="553" t="s">
        <v>475</v>
      </c>
      <c r="S270" s="572" t="e">
        <f>IF(VLOOKUP($X270,#REF!,#REF!,0)="","",VLOOKUP($X270,#REF!,#REF!,0))</f>
        <v>#REF!</v>
      </c>
      <c r="T270" s="572" t="e">
        <f>IF(VLOOKUP($X270,#REF!,#REF!,0)="","",VLOOKUP($X270,#REF!,#REF!,0))</f>
        <v>#REF!</v>
      </c>
      <c r="U270" s="572" t="e">
        <f>IF(VLOOKUP($X270,#REF!,#REF!,0)="","",VLOOKUP($X270,#REF!,#REF!,0))</f>
        <v>#REF!</v>
      </c>
      <c r="V270" s="572" t="e">
        <f>IF(VLOOKUP($X270,#REF!,#REF!,0)="","",VLOOKUP($X270,#REF!,#REF!,0))</f>
        <v>#REF!</v>
      </c>
      <c r="W270" s="553"/>
      <c r="X270" s="553" t="str">
        <f t="shared" si="3"/>
        <v>A.N.@@._Z.S1312.S13P._Z.A.LE.GD.T.F.V._T._T.XDC.N.EDP3</v>
      </c>
      <c r="Y270" s="553"/>
      <c r="Z270" s="553"/>
      <c r="AA270" s="558" t="str">
        <f>IFERROR(+IF(X270=VLOOKUP(X270,#REF!,1,0),"OK","check!!!!"),"check!!!!")</f>
        <v>check!!!!</v>
      </c>
      <c r="AB270" s="562" t="e">
        <f>IF(#REF!=X270,"ok","check!!!!")</f>
        <v>#REF!</v>
      </c>
      <c r="AC270" s="559"/>
    </row>
    <row r="271" spans="1:29">
      <c r="A271" s="553" t="s">
        <v>422</v>
      </c>
      <c r="B271" s="553" t="s">
        <v>423</v>
      </c>
      <c r="C271" s="553" t="s">
        <v>424</v>
      </c>
      <c r="D271" s="553" t="s">
        <v>425</v>
      </c>
      <c r="E271" s="553" t="s">
        <v>436</v>
      </c>
      <c r="F271" s="553" t="s">
        <v>425</v>
      </c>
      <c r="G271" s="553" t="s">
        <v>425</v>
      </c>
      <c r="H271" s="553" t="s">
        <v>427</v>
      </c>
      <c r="I271" s="553" t="s">
        <v>428</v>
      </c>
      <c r="J271" s="553" t="s">
        <v>425</v>
      </c>
      <c r="K271" s="553" t="s">
        <v>425</v>
      </c>
      <c r="L271" s="553" t="s">
        <v>429</v>
      </c>
      <c r="M271" s="553" t="s">
        <v>430</v>
      </c>
      <c r="N271" s="553" t="s">
        <v>431</v>
      </c>
      <c r="O271" s="553" t="s">
        <v>431</v>
      </c>
      <c r="P271" s="553" t="s">
        <v>432</v>
      </c>
      <c r="Q271" s="553" t="s">
        <v>423</v>
      </c>
      <c r="R271" s="553" t="s">
        <v>475</v>
      </c>
      <c r="S271" s="573" t="e">
        <f>IF(VLOOKUP($X271,'Tabulka 3D'!$B$10:$G$53,'Tabulka 3D'!M$1,0)="","",VLOOKUP($X271,'Tabulka 3D'!$B$10:$G$53,'Tabulka 3D'!M$1,0))</f>
        <v>#N/A</v>
      </c>
      <c r="T271" s="573" t="e">
        <f>IF(VLOOKUP($X271,'Tabulka 3D'!$B$10:$G$53,'Tabulka 3D'!N$1,0)="","",VLOOKUP($X271,'Tabulka 3D'!$B$10:$G$53,'Tabulka 3D'!N$1,0))</f>
        <v>#N/A</v>
      </c>
      <c r="U271" s="573" t="e">
        <f>IF(VLOOKUP($X271,'Tabulka 3D'!$B$10:$G$53,'Tabulka 3D'!O$1,0)="","",VLOOKUP($X271,'Tabulka 3D'!$B$10:$G$53,'Tabulka 3D'!O$1,0))</f>
        <v>#N/A</v>
      </c>
      <c r="V271" s="573" t="e">
        <f>IF(VLOOKUP($X271,'Tabulka 3D'!$B$10:$G$53,'Tabulka 3D'!P$1,0)="","",VLOOKUP($X271,'Tabulka 3D'!$B$10:$G$53,'Tabulka 3D'!P$1,0))</f>
        <v>#N/A</v>
      </c>
      <c r="W271" s="553"/>
      <c r="X271" s="553" t="str">
        <f t="shared" si="3"/>
        <v>A.N.@@._Z.S1313._Z._Z.B.B9._Z._Z.S.V._T._T.XDC.N.EDP3</v>
      </c>
      <c r="Y271" s="553"/>
      <c r="Z271" s="553"/>
      <c r="AA271" s="558" t="str">
        <f>IFERROR(+IF(X271=VLOOKUP(X271,'Tabulka 3D'!$B$10:$B$53,1,0),"OK","check!!!!"),"check!!!!")</f>
        <v>check!!!!</v>
      </c>
      <c r="AB271" s="562" t="str">
        <f>IF('Tabulka 3D'!B$10=X271,"ok","check!!!!")</f>
        <v>check!!!!</v>
      </c>
      <c r="AC271" s="559"/>
    </row>
    <row r="272" spans="1:29">
      <c r="A272" s="553" t="s">
        <v>422</v>
      </c>
      <c r="B272" s="553" t="s">
        <v>423</v>
      </c>
      <c r="C272" s="553" t="s">
        <v>424</v>
      </c>
      <c r="D272" s="553" t="s">
        <v>425</v>
      </c>
      <c r="E272" s="553" t="s">
        <v>436</v>
      </c>
      <c r="F272" s="553" t="s">
        <v>425</v>
      </c>
      <c r="G272" s="553" t="s">
        <v>438</v>
      </c>
      <c r="H272" s="553" t="s">
        <v>422</v>
      </c>
      <c r="I272" s="553" t="s">
        <v>443</v>
      </c>
      <c r="J272" s="553" t="s">
        <v>443</v>
      </c>
      <c r="K272" s="553" t="s">
        <v>442</v>
      </c>
      <c r="L272" s="553" t="s">
        <v>429</v>
      </c>
      <c r="M272" s="553" t="s">
        <v>430</v>
      </c>
      <c r="N272" s="553" t="s">
        <v>431</v>
      </c>
      <c r="O272" s="553" t="s">
        <v>431</v>
      </c>
      <c r="P272" s="553" t="s">
        <v>432</v>
      </c>
      <c r="Q272" s="553" t="s">
        <v>423</v>
      </c>
      <c r="R272" s="553" t="s">
        <v>475</v>
      </c>
      <c r="S272" s="573" t="e">
        <f>IF(VLOOKUP($X272,'Tabulka 3D'!$B$10:$G$53,'Tabulka 3D'!M$1,0)="","",VLOOKUP($X272,'Tabulka 3D'!$B$10:$G$53,'Tabulka 3D'!M$1,0))</f>
        <v>#N/A</v>
      </c>
      <c r="T272" s="573" t="e">
        <f>IF(VLOOKUP($X272,'Tabulka 3D'!$B$10:$G$53,'Tabulka 3D'!N$1,0)="","",VLOOKUP($X272,'Tabulka 3D'!$B$10:$G$53,'Tabulka 3D'!N$1,0))</f>
        <v>#N/A</v>
      </c>
      <c r="U272" s="573" t="e">
        <f>IF(VLOOKUP($X272,'Tabulka 3D'!$B$10:$G$53,'Tabulka 3D'!O$1,0)="","",VLOOKUP($X272,'Tabulka 3D'!$B$10:$G$53,'Tabulka 3D'!O$1,0))</f>
        <v>#N/A</v>
      </c>
      <c r="V272" s="573" t="e">
        <f>IF(VLOOKUP($X272,'Tabulka 3D'!$B$10:$G$53,'Tabulka 3D'!P$1,0)="","",VLOOKUP($X272,'Tabulka 3D'!$B$10:$G$53,'Tabulka 3D'!P$1,0))</f>
        <v>#N/A</v>
      </c>
      <c r="W272" s="553"/>
      <c r="X272" s="553" t="str">
        <f t="shared" si="3"/>
        <v>A.N.@@._Z.S1313._Z.C.A.F.F.T.S.V._T._T.XDC.N.EDP3</v>
      </c>
      <c r="Y272" s="553"/>
      <c r="Z272" s="553"/>
      <c r="AA272" s="558" t="str">
        <f>IFERROR(+IF(X272=VLOOKUP(X272,'Tabulka 3D'!$B$10:$B$53,1,0),"OK","check!!!!"),"check!!!!")</f>
        <v>check!!!!</v>
      </c>
      <c r="AB272" s="562" t="str">
        <f>IF('Tabulka 3D'!B$12=X272,"ok","check!!!!")</f>
        <v>check!!!!</v>
      </c>
      <c r="AC272" s="559"/>
    </row>
    <row r="273" spans="1:29">
      <c r="A273" s="553" t="s">
        <v>422</v>
      </c>
      <c r="B273" s="553" t="s">
        <v>423</v>
      </c>
      <c r="C273" s="553" t="s">
        <v>424</v>
      </c>
      <c r="D273" s="553" t="s">
        <v>425</v>
      </c>
      <c r="E273" s="553" t="s">
        <v>436</v>
      </c>
      <c r="F273" s="553" t="s">
        <v>425</v>
      </c>
      <c r="G273" s="553" t="s">
        <v>438</v>
      </c>
      <c r="H273" s="553" t="s">
        <v>422</v>
      </c>
      <c r="I273" s="553" t="s">
        <v>443</v>
      </c>
      <c r="J273" s="553" t="s">
        <v>444</v>
      </c>
      <c r="K273" s="553" t="s">
        <v>442</v>
      </c>
      <c r="L273" s="553" t="s">
        <v>429</v>
      </c>
      <c r="M273" s="553" t="s">
        <v>430</v>
      </c>
      <c r="N273" s="553" t="s">
        <v>431</v>
      </c>
      <c r="O273" s="553" t="s">
        <v>431</v>
      </c>
      <c r="P273" s="553" t="s">
        <v>432</v>
      </c>
      <c r="Q273" s="553" t="s">
        <v>423</v>
      </c>
      <c r="R273" s="553" t="s">
        <v>475</v>
      </c>
      <c r="S273" s="573" t="e">
        <f>IF(VLOOKUP($X273,'Tabulka 3D'!$B$10:$G$53,'Tabulka 3D'!M$1,0)="","",VLOOKUP($X273,'Tabulka 3D'!$B$10:$G$53,'Tabulka 3D'!M$1,0))</f>
        <v>#N/A</v>
      </c>
      <c r="T273" s="573" t="e">
        <f>IF(VLOOKUP($X273,'Tabulka 3D'!$B$10:$G$53,'Tabulka 3D'!N$1,0)="","",VLOOKUP($X273,'Tabulka 3D'!$B$10:$G$53,'Tabulka 3D'!N$1,0))</f>
        <v>#N/A</v>
      </c>
      <c r="U273" s="573" t="e">
        <f>IF(VLOOKUP($X273,'Tabulka 3D'!$B$10:$G$53,'Tabulka 3D'!O$1,0)="","",VLOOKUP($X273,'Tabulka 3D'!$B$10:$G$53,'Tabulka 3D'!O$1,0))</f>
        <v>#N/A</v>
      </c>
      <c r="V273" s="573" t="e">
        <f>IF(VLOOKUP($X273,'Tabulka 3D'!$B$10:$G$53,'Tabulka 3D'!P$1,0)="","",VLOOKUP($X273,'Tabulka 3D'!$B$10:$G$53,'Tabulka 3D'!P$1,0))</f>
        <v>#N/A</v>
      </c>
      <c r="W273" s="553"/>
      <c r="X273" s="553" t="str">
        <f t="shared" si="3"/>
        <v>A.N.@@._Z.S1313._Z.C.A.F.F2.T.S.V._T._T.XDC.N.EDP3</v>
      </c>
      <c r="Y273" s="553"/>
      <c r="Z273" s="553"/>
      <c r="AA273" s="558" t="str">
        <f>IFERROR(+IF(X273=VLOOKUP(X273,'Tabulka 3D'!$B$10:$B$53,1,0),"OK","check!!!!"),"check!!!!")</f>
        <v>check!!!!</v>
      </c>
      <c r="AB273" s="562" t="str">
        <f>IF('Tabulka 3D'!B$13=X273,"ok","check!!!!")</f>
        <v>check!!!!</v>
      </c>
      <c r="AC273" s="559"/>
    </row>
    <row r="274" spans="1:29">
      <c r="A274" s="553" t="s">
        <v>422</v>
      </c>
      <c r="B274" s="553" t="s">
        <v>423</v>
      </c>
      <c r="C274" s="553" t="s">
        <v>424</v>
      </c>
      <c r="D274" s="553" t="s">
        <v>425</v>
      </c>
      <c r="E274" s="553" t="s">
        <v>436</v>
      </c>
      <c r="F274" s="553" t="s">
        <v>425</v>
      </c>
      <c r="G274" s="553" t="s">
        <v>438</v>
      </c>
      <c r="H274" s="553" t="s">
        <v>422</v>
      </c>
      <c r="I274" s="553" t="s">
        <v>443</v>
      </c>
      <c r="J274" s="553" t="s">
        <v>445</v>
      </c>
      <c r="K274" s="553" t="s">
        <v>442</v>
      </c>
      <c r="L274" s="553" t="s">
        <v>429</v>
      </c>
      <c r="M274" s="553" t="s">
        <v>430</v>
      </c>
      <c r="N274" s="553" t="s">
        <v>431</v>
      </c>
      <c r="O274" s="553" t="s">
        <v>431</v>
      </c>
      <c r="P274" s="553" t="s">
        <v>432</v>
      </c>
      <c r="Q274" s="553" t="s">
        <v>423</v>
      </c>
      <c r="R274" s="553" t="s">
        <v>475</v>
      </c>
      <c r="S274" s="573" t="e">
        <f>IF(VLOOKUP($X274,'Tabulka 3D'!$B$10:$G$53,'Tabulka 3D'!M$1,0)="","",VLOOKUP($X274,'Tabulka 3D'!$B$10:$G$53,'Tabulka 3D'!M$1,0))</f>
        <v>#N/A</v>
      </c>
      <c r="T274" s="573" t="e">
        <f>IF(VLOOKUP($X274,'Tabulka 3D'!$B$10:$G$53,'Tabulka 3D'!N$1,0)="","",VLOOKUP($X274,'Tabulka 3D'!$B$10:$G$53,'Tabulka 3D'!N$1,0))</f>
        <v>#N/A</v>
      </c>
      <c r="U274" s="573" t="e">
        <f>IF(VLOOKUP($X274,'Tabulka 3D'!$B$10:$G$53,'Tabulka 3D'!O$1,0)="","",VLOOKUP($X274,'Tabulka 3D'!$B$10:$G$53,'Tabulka 3D'!O$1,0))</f>
        <v>#N/A</v>
      </c>
      <c r="V274" s="573" t="e">
        <f>IF(VLOOKUP($X274,'Tabulka 3D'!$B$10:$G$53,'Tabulka 3D'!P$1,0)="","",VLOOKUP($X274,'Tabulka 3D'!$B$10:$G$53,'Tabulka 3D'!P$1,0))</f>
        <v>#N/A</v>
      </c>
      <c r="W274" s="553"/>
      <c r="X274" s="553" t="str">
        <f t="shared" si="3"/>
        <v>A.N.@@._Z.S1313._Z.C.A.F.F3.T.S.V._T._T.XDC.N.EDP3</v>
      </c>
      <c r="Y274" s="553"/>
      <c r="Z274" s="553"/>
      <c r="AA274" s="558" t="str">
        <f>IFERROR(+IF(X274=VLOOKUP(X274,'Tabulka 3D'!$B$10:$B$53,1,0),"OK","check!!!!"),"check!!!!")</f>
        <v>check!!!!</v>
      </c>
      <c r="AB274" s="562" t="str">
        <f>IF('Tabulka 3D'!B$14=X274,"ok","check!!!!")</f>
        <v>check!!!!</v>
      </c>
      <c r="AC274" s="559"/>
    </row>
    <row r="275" spans="1:29">
      <c r="A275" s="553" t="s">
        <v>422</v>
      </c>
      <c r="B275" s="553" t="s">
        <v>423</v>
      </c>
      <c r="C275" s="553" t="s">
        <v>424</v>
      </c>
      <c r="D275" s="553" t="s">
        <v>425</v>
      </c>
      <c r="E275" s="553" t="s">
        <v>436</v>
      </c>
      <c r="F275" s="553" t="s">
        <v>425</v>
      </c>
      <c r="G275" s="553" t="s">
        <v>438</v>
      </c>
      <c r="H275" s="553" t="s">
        <v>422</v>
      </c>
      <c r="I275" s="553" t="s">
        <v>443</v>
      </c>
      <c r="J275" s="553" t="s">
        <v>446</v>
      </c>
      <c r="K275" s="553" t="s">
        <v>442</v>
      </c>
      <c r="L275" s="553" t="s">
        <v>429</v>
      </c>
      <c r="M275" s="553" t="s">
        <v>430</v>
      </c>
      <c r="N275" s="553" t="s">
        <v>431</v>
      </c>
      <c r="O275" s="553" t="s">
        <v>431</v>
      </c>
      <c r="P275" s="553" t="s">
        <v>432</v>
      </c>
      <c r="Q275" s="553" t="s">
        <v>423</v>
      </c>
      <c r="R275" s="553" t="s">
        <v>475</v>
      </c>
      <c r="S275" s="573" t="e">
        <f>IF(VLOOKUP($X275,'Tabulka 3D'!$B$10:$G$53,'Tabulka 3D'!M$1,0)="","",VLOOKUP($X275,'Tabulka 3D'!$B$10:$G$53,'Tabulka 3D'!M$1,0))</f>
        <v>#N/A</v>
      </c>
      <c r="T275" s="573" t="e">
        <f>IF(VLOOKUP($X275,'Tabulka 3D'!$B$10:$G$53,'Tabulka 3D'!N$1,0)="","",VLOOKUP($X275,'Tabulka 3D'!$B$10:$G$53,'Tabulka 3D'!N$1,0))</f>
        <v>#N/A</v>
      </c>
      <c r="U275" s="573" t="e">
        <f>IF(VLOOKUP($X275,'Tabulka 3D'!$B$10:$G$53,'Tabulka 3D'!O$1,0)="","",VLOOKUP($X275,'Tabulka 3D'!$B$10:$G$53,'Tabulka 3D'!O$1,0))</f>
        <v>#N/A</v>
      </c>
      <c r="V275" s="573" t="e">
        <f>IF(VLOOKUP($X275,'Tabulka 3D'!$B$10:$G$53,'Tabulka 3D'!P$1,0)="","",VLOOKUP($X275,'Tabulka 3D'!$B$10:$G$53,'Tabulka 3D'!P$1,0))</f>
        <v>#N/A</v>
      </c>
      <c r="W275" s="553"/>
      <c r="X275" s="553" t="str">
        <f t="shared" si="3"/>
        <v>A.N.@@._Z.S1313._Z.C.A.F.F4.T.S.V._T._T.XDC.N.EDP3</v>
      </c>
      <c r="Y275" s="553"/>
      <c r="Z275" s="553"/>
      <c r="AA275" s="558" t="str">
        <f>IFERROR(+IF(X275=VLOOKUP(X275,'Tabulka 3D'!$B$10:$B$53,1,0),"OK","check!!!!"),"check!!!!")</f>
        <v>check!!!!</v>
      </c>
      <c r="AB275" s="562" t="str">
        <f>IF('Tabulka 3D'!B$15=X275,"ok","check!!!!")</f>
        <v>check!!!!</v>
      </c>
      <c r="AC275" s="559"/>
    </row>
    <row r="276" spans="1:29">
      <c r="A276" s="553" t="s">
        <v>422</v>
      </c>
      <c r="B276" s="553" t="s">
        <v>423</v>
      </c>
      <c r="C276" s="553" t="s">
        <v>424</v>
      </c>
      <c r="D276" s="553" t="s">
        <v>425</v>
      </c>
      <c r="E276" s="553" t="s">
        <v>436</v>
      </c>
      <c r="F276" s="553" t="s">
        <v>425</v>
      </c>
      <c r="G276" s="553" t="s">
        <v>438</v>
      </c>
      <c r="H276" s="553" t="s">
        <v>454</v>
      </c>
      <c r="I276" s="553" t="s">
        <v>443</v>
      </c>
      <c r="J276" s="553" t="s">
        <v>446</v>
      </c>
      <c r="K276" s="553" t="s">
        <v>442</v>
      </c>
      <c r="L276" s="553" t="s">
        <v>429</v>
      </c>
      <c r="M276" s="553" t="s">
        <v>430</v>
      </c>
      <c r="N276" s="553" t="s">
        <v>431</v>
      </c>
      <c r="O276" s="553" t="s">
        <v>431</v>
      </c>
      <c r="P276" s="553" t="s">
        <v>432</v>
      </c>
      <c r="Q276" s="553" t="s">
        <v>423</v>
      </c>
      <c r="R276" s="553" t="s">
        <v>475</v>
      </c>
      <c r="S276" s="573" t="e">
        <f>IF(VLOOKUP($X276,'Tabulka 3D'!$B$10:$G$53,'Tabulka 3D'!M$1,0)="","",VLOOKUP($X276,'Tabulka 3D'!$B$10:$G$53,'Tabulka 3D'!M$1,0))</f>
        <v>#N/A</v>
      </c>
      <c r="T276" s="573" t="e">
        <f>IF(VLOOKUP($X276,'Tabulka 3D'!$B$10:$G$53,'Tabulka 3D'!N$1,0)="","",VLOOKUP($X276,'Tabulka 3D'!$B$10:$G$53,'Tabulka 3D'!N$1,0))</f>
        <v>#N/A</v>
      </c>
      <c r="U276" s="573" t="e">
        <f>IF(VLOOKUP($X276,'Tabulka 3D'!$B$10:$G$53,'Tabulka 3D'!O$1,0)="","",VLOOKUP($X276,'Tabulka 3D'!$B$10:$G$53,'Tabulka 3D'!O$1,0))</f>
        <v>#N/A</v>
      </c>
      <c r="V276" s="573" t="e">
        <f>IF(VLOOKUP($X276,'Tabulka 3D'!$B$10:$G$53,'Tabulka 3D'!P$1,0)="","",VLOOKUP($X276,'Tabulka 3D'!$B$10:$G$53,'Tabulka 3D'!P$1,0))</f>
        <v>#N/A</v>
      </c>
      <c r="W276" s="553"/>
      <c r="X276" s="553" t="str">
        <f t="shared" si="3"/>
        <v>A.N.@@._Z.S1313._Z.C.AI.F.F4.T.S.V._T._T.XDC.N.EDP3</v>
      </c>
      <c r="Y276" s="553"/>
      <c r="Z276" s="553"/>
      <c r="AA276" s="558" t="str">
        <f>IFERROR(+IF(X276=VLOOKUP(X276,'Tabulka 3D'!$B$10:$B$53,1,0),"OK","check!!!!"),"check!!!!")</f>
        <v>check!!!!</v>
      </c>
      <c r="AB276" s="562" t="str">
        <f>IF('Tabulka 3D'!B$16=X276,"ok","check!!!!")</f>
        <v>check!!!!</v>
      </c>
      <c r="AC276" s="559"/>
    </row>
    <row r="277" spans="1:29">
      <c r="A277" s="553" t="s">
        <v>422</v>
      </c>
      <c r="B277" s="553" t="s">
        <v>423</v>
      </c>
      <c r="C277" s="553" t="s">
        <v>424</v>
      </c>
      <c r="D277" s="553" t="s">
        <v>425</v>
      </c>
      <c r="E277" s="553" t="s">
        <v>436</v>
      </c>
      <c r="F277" s="553" t="s">
        <v>425</v>
      </c>
      <c r="G277" s="553" t="s">
        <v>438</v>
      </c>
      <c r="H277" s="553" t="s">
        <v>455</v>
      </c>
      <c r="I277" s="553" t="s">
        <v>443</v>
      </c>
      <c r="J277" s="553" t="s">
        <v>446</v>
      </c>
      <c r="K277" s="553" t="s">
        <v>442</v>
      </c>
      <c r="L277" s="553" t="s">
        <v>429</v>
      </c>
      <c r="M277" s="553" t="s">
        <v>430</v>
      </c>
      <c r="N277" s="553" t="s">
        <v>431</v>
      </c>
      <c r="O277" s="553" t="s">
        <v>431</v>
      </c>
      <c r="P277" s="553" t="s">
        <v>432</v>
      </c>
      <c r="Q277" s="553" t="s">
        <v>423</v>
      </c>
      <c r="R277" s="553" t="s">
        <v>475</v>
      </c>
      <c r="S277" s="573" t="e">
        <f>IF(VLOOKUP($X277,'Tabulka 3D'!$B$10:$G$53,'Tabulka 3D'!M$1,0)="","",VLOOKUP($X277,'Tabulka 3D'!$B$10:$G$53,'Tabulka 3D'!M$1,0))</f>
        <v>#N/A</v>
      </c>
      <c r="T277" s="573" t="e">
        <f>IF(VLOOKUP($X277,'Tabulka 3D'!$B$10:$G$53,'Tabulka 3D'!N$1,0)="","",VLOOKUP($X277,'Tabulka 3D'!$B$10:$G$53,'Tabulka 3D'!N$1,0))</f>
        <v>#N/A</v>
      </c>
      <c r="U277" s="573" t="e">
        <f>IF(VLOOKUP($X277,'Tabulka 3D'!$B$10:$G$53,'Tabulka 3D'!O$1,0)="","",VLOOKUP($X277,'Tabulka 3D'!$B$10:$G$53,'Tabulka 3D'!O$1,0))</f>
        <v>#N/A</v>
      </c>
      <c r="V277" s="573" t="e">
        <f>IF(VLOOKUP($X277,'Tabulka 3D'!$B$10:$G$53,'Tabulka 3D'!P$1,0)="","",VLOOKUP($X277,'Tabulka 3D'!$B$10:$G$53,'Tabulka 3D'!P$1,0))</f>
        <v>#N/A</v>
      </c>
      <c r="W277" s="553"/>
      <c r="X277" s="553" t="str">
        <f t="shared" si="3"/>
        <v>A.N.@@._Z.S1313._Z.C.AD.F.F4.T.S.V._T._T.XDC.N.EDP3</v>
      </c>
      <c r="Y277" s="553"/>
      <c r="Z277" s="553"/>
      <c r="AA277" s="558" t="str">
        <f>IFERROR(+IF(X277=VLOOKUP(X277,'Tabulka 3D'!$B$10:$B$53,1,0),"OK","check!!!!"),"check!!!!")</f>
        <v>check!!!!</v>
      </c>
      <c r="AB277" s="562" t="str">
        <f>IF('Tabulka 3D'!B$17=X277,"ok","check!!!!")</f>
        <v>check!!!!</v>
      </c>
      <c r="AC277" s="559"/>
    </row>
    <row r="278" spans="1:29">
      <c r="A278" s="553" t="s">
        <v>422</v>
      </c>
      <c r="B278" s="553" t="s">
        <v>423</v>
      </c>
      <c r="C278" s="553" t="s">
        <v>424</v>
      </c>
      <c r="D278" s="553" t="s">
        <v>425</v>
      </c>
      <c r="E278" s="553" t="s">
        <v>436</v>
      </c>
      <c r="F278" s="553" t="s">
        <v>425</v>
      </c>
      <c r="G278" s="553" t="s">
        <v>438</v>
      </c>
      <c r="H278" s="553" t="s">
        <v>422</v>
      </c>
      <c r="I278" s="553" t="s">
        <v>443</v>
      </c>
      <c r="J278" s="553" t="s">
        <v>446</v>
      </c>
      <c r="K278" s="553" t="s">
        <v>429</v>
      </c>
      <c r="L278" s="553" t="s">
        <v>429</v>
      </c>
      <c r="M278" s="553" t="s">
        <v>430</v>
      </c>
      <c r="N278" s="553" t="s">
        <v>431</v>
      </c>
      <c r="O278" s="553" t="s">
        <v>431</v>
      </c>
      <c r="P278" s="553" t="s">
        <v>432</v>
      </c>
      <c r="Q278" s="553" t="s">
        <v>423</v>
      </c>
      <c r="R278" s="553" t="s">
        <v>475</v>
      </c>
      <c r="S278" s="573" t="e">
        <f>IF(VLOOKUP($X278,'Tabulka 3D'!$B$10:$G$53,'Tabulka 3D'!M$1,0)="","",VLOOKUP($X278,'Tabulka 3D'!$B$10:$G$53,'Tabulka 3D'!M$1,0))</f>
        <v>#N/A</v>
      </c>
      <c r="T278" s="573" t="e">
        <f>IF(VLOOKUP($X278,'Tabulka 3D'!$B$10:$G$53,'Tabulka 3D'!N$1,0)="","",VLOOKUP($X278,'Tabulka 3D'!$B$10:$G$53,'Tabulka 3D'!N$1,0))</f>
        <v>#N/A</v>
      </c>
      <c r="U278" s="573" t="e">
        <f>IF(VLOOKUP($X278,'Tabulka 3D'!$B$10:$G$53,'Tabulka 3D'!O$1,0)="","",VLOOKUP($X278,'Tabulka 3D'!$B$10:$G$53,'Tabulka 3D'!O$1,0))</f>
        <v>#N/A</v>
      </c>
      <c r="V278" s="573" t="e">
        <f>IF(VLOOKUP($X278,'Tabulka 3D'!$B$10:$G$53,'Tabulka 3D'!P$1,0)="","",VLOOKUP($X278,'Tabulka 3D'!$B$10:$G$53,'Tabulka 3D'!P$1,0))</f>
        <v>#N/A</v>
      </c>
      <c r="W278" s="553"/>
      <c r="X278" s="553" t="str">
        <f t="shared" si="3"/>
        <v>A.N.@@._Z.S1313._Z.C.A.F.F4.S.S.V._T._T.XDC.N.EDP3</v>
      </c>
      <c r="Y278" s="553"/>
      <c r="Z278" s="553"/>
      <c r="AA278" s="558" t="str">
        <f>IFERROR(+IF(X278=VLOOKUP(X278,'Tabulka 3D'!$B$10:$B$53,1,0),"OK","check!!!!"),"check!!!!")</f>
        <v>check!!!!</v>
      </c>
      <c r="AB278" s="562" t="str">
        <f>IF('Tabulka 3D'!B$18=X278,"ok","check!!!!")</f>
        <v>check!!!!</v>
      </c>
      <c r="AC278" s="559"/>
    </row>
    <row r="279" spans="1:29">
      <c r="A279" s="553" t="s">
        <v>422</v>
      </c>
      <c r="B279" s="553" t="s">
        <v>423</v>
      </c>
      <c r="C279" s="553" t="s">
        <v>424</v>
      </c>
      <c r="D279" s="553" t="s">
        <v>425</v>
      </c>
      <c r="E279" s="553" t="s">
        <v>436</v>
      </c>
      <c r="F279" s="553" t="s">
        <v>425</v>
      </c>
      <c r="G279" s="553" t="s">
        <v>438</v>
      </c>
      <c r="H279" s="553" t="s">
        <v>422</v>
      </c>
      <c r="I279" s="553" t="s">
        <v>443</v>
      </c>
      <c r="J279" s="553" t="s">
        <v>446</v>
      </c>
      <c r="K279" s="553" t="s">
        <v>439</v>
      </c>
      <c r="L279" s="553" t="s">
        <v>429</v>
      </c>
      <c r="M279" s="553" t="s">
        <v>430</v>
      </c>
      <c r="N279" s="553" t="s">
        <v>431</v>
      </c>
      <c r="O279" s="553" t="s">
        <v>431</v>
      </c>
      <c r="P279" s="553" t="s">
        <v>432</v>
      </c>
      <c r="Q279" s="553" t="s">
        <v>423</v>
      </c>
      <c r="R279" s="553" t="s">
        <v>475</v>
      </c>
      <c r="S279" s="573" t="e">
        <f>IF(VLOOKUP($X279,'Tabulka 3D'!$B$10:$G$53,'Tabulka 3D'!M$1,0)="","",VLOOKUP($X279,'Tabulka 3D'!$B$10:$G$53,'Tabulka 3D'!M$1,0))</f>
        <v>#N/A</v>
      </c>
      <c r="T279" s="573" t="e">
        <f>IF(VLOOKUP($X279,'Tabulka 3D'!$B$10:$G$53,'Tabulka 3D'!N$1,0)="","",VLOOKUP($X279,'Tabulka 3D'!$B$10:$G$53,'Tabulka 3D'!N$1,0))</f>
        <v>#N/A</v>
      </c>
      <c r="U279" s="573" t="e">
        <f>IF(VLOOKUP($X279,'Tabulka 3D'!$B$10:$G$53,'Tabulka 3D'!O$1,0)="","",VLOOKUP($X279,'Tabulka 3D'!$B$10:$G$53,'Tabulka 3D'!O$1,0))</f>
        <v>#N/A</v>
      </c>
      <c r="V279" s="573" t="e">
        <f>IF(VLOOKUP($X279,'Tabulka 3D'!$B$10:$G$53,'Tabulka 3D'!P$1,0)="","",VLOOKUP($X279,'Tabulka 3D'!$B$10:$G$53,'Tabulka 3D'!P$1,0))</f>
        <v>#N/A</v>
      </c>
      <c r="W279" s="553"/>
      <c r="X279" s="553" t="str">
        <f t="shared" si="3"/>
        <v>A.N.@@._Z.S1313._Z.C.A.F.F4.L.S.V._T._T.XDC.N.EDP3</v>
      </c>
      <c r="Y279" s="553"/>
      <c r="Z279" s="553"/>
      <c r="AA279" s="558" t="str">
        <f>IFERROR(+IF(X279=VLOOKUP(X279,'Tabulka 3D'!$B$10:$B$53,1,0),"OK","check!!!!"),"check!!!!")</f>
        <v>check!!!!</v>
      </c>
      <c r="AB279" s="562" t="str">
        <f>IF('Tabulka 3D'!B$19=X279,"ok","check!!!!")</f>
        <v>check!!!!</v>
      </c>
      <c r="AC279" s="559"/>
    </row>
    <row r="280" spans="1:29">
      <c r="A280" s="553" t="s">
        <v>422</v>
      </c>
      <c r="B280" s="553" t="s">
        <v>423</v>
      </c>
      <c r="C280" s="553" t="s">
        <v>424</v>
      </c>
      <c r="D280" s="553" t="s">
        <v>425</v>
      </c>
      <c r="E280" s="553" t="s">
        <v>436</v>
      </c>
      <c r="F280" s="553" t="s">
        <v>425</v>
      </c>
      <c r="G280" s="553" t="s">
        <v>438</v>
      </c>
      <c r="H280" s="553" t="s">
        <v>454</v>
      </c>
      <c r="I280" s="553" t="s">
        <v>443</v>
      </c>
      <c r="J280" s="553" t="s">
        <v>446</v>
      </c>
      <c r="K280" s="553" t="s">
        <v>439</v>
      </c>
      <c r="L280" s="553" t="s">
        <v>429</v>
      </c>
      <c r="M280" s="553" t="s">
        <v>430</v>
      </c>
      <c r="N280" s="553" t="s">
        <v>431</v>
      </c>
      <c r="O280" s="553" t="s">
        <v>431</v>
      </c>
      <c r="P280" s="553" t="s">
        <v>432</v>
      </c>
      <c r="Q280" s="553" t="s">
        <v>423</v>
      </c>
      <c r="R280" s="553" t="s">
        <v>475</v>
      </c>
      <c r="S280" s="573" t="e">
        <f>IF(VLOOKUP($X280,'Tabulka 3D'!$B$10:$G$53,'Tabulka 3D'!M$1,0)="","",VLOOKUP($X280,'Tabulka 3D'!$B$10:$G$53,'Tabulka 3D'!M$1,0))</f>
        <v>#N/A</v>
      </c>
      <c r="T280" s="573" t="e">
        <f>IF(VLOOKUP($X280,'Tabulka 3D'!$B$10:$G$53,'Tabulka 3D'!N$1,0)="","",VLOOKUP($X280,'Tabulka 3D'!$B$10:$G$53,'Tabulka 3D'!N$1,0))</f>
        <v>#N/A</v>
      </c>
      <c r="U280" s="573" t="e">
        <f>IF(VLOOKUP($X280,'Tabulka 3D'!$B$10:$G$53,'Tabulka 3D'!O$1,0)="","",VLOOKUP($X280,'Tabulka 3D'!$B$10:$G$53,'Tabulka 3D'!O$1,0))</f>
        <v>#N/A</v>
      </c>
      <c r="V280" s="573" t="e">
        <f>IF(VLOOKUP($X280,'Tabulka 3D'!$B$10:$G$53,'Tabulka 3D'!P$1,0)="","",VLOOKUP($X280,'Tabulka 3D'!$B$10:$G$53,'Tabulka 3D'!P$1,0))</f>
        <v>#N/A</v>
      </c>
      <c r="W280" s="553"/>
      <c r="X280" s="553" t="str">
        <f t="shared" si="3"/>
        <v>A.N.@@._Z.S1313._Z.C.AI.F.F4.L.S.V._T._T.XDC.N.EDP3</v>
      </c>
      <c r="Y280" s="553"/>
      <c r="Z280" s="553"/>
      <c r="AA280" s="558" t="str">
        <f>IFERROR(+IF(X280=VLOOKUP(X280,'Tabulka 3D'!$B$10:$B$53,1,0),"OK","check!!!!"),"check!!!!")</f>
        <v>check!!!!</v>
      </c>
      <c r="AB280" s="562" t="str">
        <f>IF('Tabulka 3D'!B$20=X280,"ok","check!!!!")</f>
        <v>check!!!!</v>
      </c>
      <c r="AC280" s="559"/>
    </row>
    <row r="281" spans="1:29">
      <c r="A281" s="553" t="s">
        <v>422</v>
      </c>
      <c r="B281" s="553" t="s">
        <v>423</v>
      </c>
      <c r="C281" s="553" t="s">
        <v>424</v>
      </c>
      <c r="D281" s="553" t="s">
        <v>425</v>
      </c>
      <c r="E281" s="553" t="s">
        <v>436</v>
      </c>
      <c r="F281" s="553" t="s">
        <v>425</v>
      </c>
      <c r="G281" s="553" t="s">
        <v>438</v>
      </c>
      <c r="H281" s="553" t="s">
        <v>455</v>
      </c>
      <c r="I281" s="553" t="s">
        <v>443</v>
      </c>
      <c r="J281" s="553" t="s">
        <v>446</v>
      </c>
      <c r="K281" s="553" t="s">
        <v>439</v>
      </c>
      <c r="L281" s="553" t="s">
        <v>429</v>
      </c>
      <c r="M281" s="553" t="s">
        <v>430</v>
      </c>
      <c r="N281" s="553" t="s">
        <v>431</v>
      </c>
      <c r="O281" s="553" t="s">
        <v>431</v>
      </c>
      <c r="P281" s="553" t="s">
        <v>432</v>
      </c>
      <c r="Q281" s="553" t="s">
        <v>423</v>
      </c>
      <c r="R281" s="553" t="s">
        <v>475</v>
      </c>
      <c r="S281" s="573" t="e">
        <f>IF(VLOOKUP($X281,'Tabulka 3D'!$B$10:$G$53,'Tabulka 3D'!M$1,0)="","",VLOOKUP($X281,'Tabulka 3D'!$B$10:$G$53,'Tabulka 3D'!M$1,0))</f>
        <v>#N/A</v>
      </c>
      <c r="T281" s="573" t="e">
        <f>IF(VLOOKUP($X281,'Tabulka 3D'!$B$10:$G$53,'Tabulka 3D'!N$1,0)="","",VLOOKUP($X281,'Tabulka 3D'!$B$10:$G$53,'Tabulka 3D'!N$1,0))</f>
        <v>#N/A</v>
      </c>
      <c r="U281" s="573" t="e">
        <f>IF(VLOOKUP($X281,'Tabulka 3D'!$B$10:$G$53,'Tabulka 3D'!O$1,0)="","",VLOOKUP($X281,'Tabulka 3D'!$B$10:$G$53,'Tabulka 3D'!O$1,0))</f>
        <v>#N/A</v>
      </c>
      <c r="V281" s="573" t="e">
        <f>IF(VLOOKUP($X281,'Tabulka 3D'!$B$10:$G$53,'Tabulka 3D'!P$1,0)="","",VLOOKUP($X281,'Tabulka 3D'!$B$10:$G$53,'Tabulka 3D'!P$1,0))</f>
        <v>#N/A</v>
      </c>
      <c r="W281" s="553"/>
      <c r="X281" s="553" t="str">
        <f t="shared" si="3"/>
        <v>A.N.@@._Z.S1313._Z.C.AD.F.F4.L.S.V._T._T.XDC.N.EDP3</v>
      </c>
      <c r="Y281" s="553"/>
      <c r="Z281" s="553"/>
      <c r="AA281" s="558" t="str">
        <f>IFERROR(+IF(X281=VLOOKUP(X281,'Tabulka 3D'!$B$10:$B$53,1,0),"OK","check!!!!"),"check!!!!")</f>
        <v>check!!!!</v>
      </c>
      <c r="AB281" s="562" t="str">
        <f>IF('Tabulka 3D'!B$21=X281,"ok","check!!!!")</f>
        <v>check!!!!</v>
      </c>
      <c r="AC281" s="559"/>
    </row>
    <row r="282" spans="1:29">
      <c r="A282" s="553" t="s">
        <v>422</v>
      </c>
      <c r="B282" s="553" t="s">
        <v>423</v>
      </c>
      <c r="C282" s="553" t="s">
        <v>424</v>
      </c>
      <c r="D282" s="553" t="s">
        <v>425</v>
      </c>
      <c r="E282" s="553" t="s">
        <v>436</v>
      </c>
      <c r="F282" s="553" t="s">
        <v>425</v>
      </c>
      <c r="G282" s="553" t="s">
        <v>438</v>
      </c>
      <c r="H282" s="553" t="s">
        <v>422</v>
      </c>
      <c r="I282" s="553" t="s">
        <v>443</v>
      </c>
      <c r="J282" s="553" t="s">
        <v>456</v>
      </c>
      <c r="K282" s="553" t="s">
        <v>442</v>
      </c>
      <c r="L282" s="553" t="s">
        <v>429</v>
      </c>
      <c r="M282" s="553" t="s">
        <v>430</v>
      </c>
      <c r="N282" s="553" t="s">
        <v>431</v>
      </c>
      <c r="O282" s="553" t="s">
        <v>431</v>
      </c>
      <c r="P282" s="553" t="s">
        <v>432</v>
      </c>
      <c r="Q282" s="553" t="s">
        <v>423</v>
      </c>
      <c r="R282" s="553" t="s">
        <v>475</v>
      </c>
      <c r="S282" s="573" t="e">
        <f>IF(VLOOKUP($X282,'Tabulka 3D'!$B$10:$G$53,'Tabulka 3D'!M$1,0)="","",VLOOKUP($X282,'Tabulka 3D'!$B$10:$G$53,'Tabulka 3D'!M$1,0))</f>
        <v>#N/A</v>
      </c>
      <c r="T282" s="573" t="e">
        <f>IF(VLOOKUP($X282,'Tabulka 3D'!$B$10:$G$53,'Tabulka 3D'!N$1,0)="","",VLOOKUP($X282,'Tabulka 3D'!$B$10:$G$53,'Tabulka 3D'!N$1,0))</f>
        <v>#N/A</v>
      </c>
      <c r="U282" s="573" t="e">
        <f>IF(VLOOKUP($X282,'Tabulka 3D'!$B$10:$G$53,'Tabulka 3D'!O$1,0)="","",VLOOKUP($X282,'Tabulka 3D'!$B$10:$G$53,'Tabulka 3D'!O$1,0))</f>
        <v>#N/A</v>
      </c>
      <c r="V282" s="573" t="e">
        <f>IF(VLOOKUP($X282,'Tabulka 3D'!$B$10:$G$53,'Tabulka 3D'!P$1,0)="","",VLOOKUP($X282,'Tabulka 3D'!$B$10:$G$53,'Tabulka 3D'!P$1,0))</f>
        <v>#N/A</v>
      </c>
      <c r="W282" s="553"/>
      <c r="X282" s="553" t="str">
        <f t="shared" si="3"/>
        <v>A.N.@@._Z.S1313._Z.C.A.F.F5.T.S.V._T._T.XDC.N.EDP3</v>
      </c>
      <c r="Y282" s="553"/>
      <c r="Z282" s="553"/>
      <c r="AA282" s="558" t="str">
        <f>IFERROR(+IF(X282=VLOOKUP(X282,'Tabulka 3D'!$B$10:$B$53,1,0),"OK","check!!!!"),"check!!!!")</f>
        <v>check!!!!</v>
      </c>
      <c r="AB282" s="562" t="str">
        <f>IF('Tabulka 3D'!B$22=X282,"ok","check!!!!")</f>
        <v>check!!!!</v>
      </c>
      <c r="AC282" s="559"/>
    </row>
    <row r="283" spans="1:29">
      <c r="A283" s="553" t="s">
        <v>422</v>
      </c>
      <c r="B283" s="553" t="s">
        <v>423</v>
      </c>
      <c r="C283" s="553" t="s">
        <v>424</v>
      </c>
      <c r="D283" s="553" t="s">
        <v>425</v>
      </c>
      <c r="E283" s="553" t="s">
        <v>436</v>
      </c>
      <c r="F283" s="553" t="s">
        <v>425</v>
      </c>
      <c r="G283" s="553" t="s">
        <v>438</v>
      </c>
      <c r="H283" s="553" t="s">
        <v>422</v>
      </c>
      <c r="I283" s="553" t="s">
        <v>443</v>
      </c>
      <c r="J283" s="553" t="s">
        <v>476</v>
      </c>
      <c r="K283" s="553" t="s">
        <v>442</v>
      </c>
      <c r="L283" s="553" t="s">
        <v>429</v>
      </c>
      <c r="M283" s="553" t="s">
        <v>430</v>
      </c>
      <c r="N283" s="553" t="s">
        <v>431</v>
      </c>
      <c r="O283" s="553" t="s">
        <v>431</v>
      </c>
      <c r="P283" s="553" t="s">
        <v>432</v>
      </c>
      <c r="Q283" s="553" t="s">
        <v>423</v>
      </c>
      <c r="R283" s="553" t="s">
        <v>475</v>
      </c>
      <c r="S283" s="573" t="e">
        <f>IF(VLOOKUP($X283,'Tabulka 3D'!$B$10:$G$53,'Tabulka 3D'!M$1,0)="","",VLOOKUP($X283,'Tabulka 3D'!$B$10:$G$53,'Tabulka 3D'!M$1,0))</f>
        <v>#N/A</v>
      </c>
      <c r="T283" s="573" t="e">
        <f>IF(VLOOKUP($X283,'Tabulka 3D'!$B$10:$G$53,'Tabulka 3D'!N$1,0)="","",VLOOKUP($X283,'Tabulka 3D'!$B$10:$G$53,'Tabulka 3D'!N$1,0))</f>
        <v>#N/A</v>
      </c>
      <c r="U283" s="573" t="e">
        <f>IF(VLOOKUP($X283,'Tabulka 3D'!$B$10:$G$53,'Tabulka 3D'!O$1,0)="","",VLOOKUP($X283,'Tabulka 3D'!$B$10:$G$53,'Tabulka 3D'!O$1,0))</f>
        <v>#N/A</v>
      </c>
      <c r="V283" s="573" t="e">
        <f>IF(VLOOKUP($X283,'Tabulka 3D'!$B$10:$G$53,'Tabulka 3D'!P$1,0)="","",VLOOKUP($X283,'Tabulka 3D'!$B$10:$G$53,'Tabulka 3D'!P$1,0))</f>
        <v>#N/A</v>
      </c>
      <c r="W283" s="553"/>
      <c r="X283" s="553" t="str">
        <f t="shared" si="3"/>
        <v>A.N.@@._Z.S1313._Z.C.A.F.F5PN.T.S.V._T._T.XDC.N.EDP3</v>
      </c>
      <c r="Y283" s="553"/>
      <c r="Z283" s="553"/>
      <c r="AA283" s="558" t="str">
        <f>IFERROR(+IF(X283=VLOOKUP(X283,'Tabulka 3D'!$B$10:$B$53,1,0),"OK","check!!!!"),"check!!!!")</f>
        <v>check!!!!</v>
      </c>
      <c r="AB283" s="562" t="str">
        <f>IF('Tabulka 3D'!B$23=X283,"ok","check!!!!")</f>
        <v>check!!!!</v>
      </c>
      <c r="AC283" s="559"/>
    </row>
    <row r="284" spans="1:29">
      <c r="A284" s="553" t="s">
        <v>422</v>
      </c>
      <c r="B284" s="553" t="s">
        <v>423</v>
      </c>
      <c r="C284" s="553" t="s">
        <v>424</v>
      </c>
      <c r="D284" s="553" t="s">
        <v>425</v>
      </c>
      <c r="E284" s="553" t="s">
        <v>436</v>
      </c>
      <c r="F284" s="553" t="s">
        <v>425</v>
      </c>
      <c r="G284" s="553" t="s">
        <v>438</v>
      </c>
      <c r="H284" s="553" t="s">
        <v>422</v>
      </c>
      <c r="I284" s="553" t="s">
        <v>443</v>
      </c>
      <c r="J284" s="553" t="s">
        <v>477</v>
      </c>
      <c r="K284" s="553" t="s">
        <v>442</v>
      </c>
      <c r="L284" s="553" t="s">
        <v>429</v>
      </c>
      <c r="M284" s="553" t="s">
        <v>430</v>
      </c>
      <c r="N284" s="553" t="s">
        <v>431</v>
      </c>
      <c r="O284" s="553" t="s">
        <v>431</v>
      </c>
      <c r="P284" s="553" t="s">
        <v>432</v>
      </c>
      <c r="Q284" s="553" t="s">
        <v>423</v>
      </c>
      <c r="R284" s="553" t="s">
        <v>475</v>
      </c>
      <c r="S284" s="573" t="e">
        <f>IF(VLOOKUP($X284,'Tabulka 3D'!$B$10:$G$53,'Tabulka 3D'!M$1,0)="","",VLOOKUP($X284,'Tabulka 3D'!$B$10:$G$53,'Tabulka 3D'!M$1,0))</f>
        <v>#N/A</v>
      </c>
      <c r="T284" s="573" t="e">
        <f>IF(VLOOKUP($X284,'Tabulka 3D'!$B$10:$G$53,'Tabulka 3D'!N$1,0)="","",VLOOKUP($X284,'Tabulka 3D'!$B$10:$G$53,'Tabulka 3D'!N$1,0))</f>
        <v>#N/A</v>
      </c>
      <c r="U284" s="573" t="e">
        <f>IF(VLOOKUP($X284,'Tabulka 3D'!$B$10:$G$53,'Tabulka 3D'!O$1,0)="","",VLOOKUP($X284,'Tabulka 3D'!$B$10:$G$53,'Tabulka 3D'!O$1,0))</f>
        <v>#N/A</v>
      </c>
      <c r="V284" s="573" t="e">
        <f>IF(VLOOKUP($X284,'Tabulka 3D'!$B$10:$G$53,'Tabulka 3D'!P$1,0)="","",VLOOKUP($X284,'Tabulka 3D'!$B$10:$G$53,'Tabulka 3D'!P$1,0))</f>
        <v>#N/A</v>
      </c>
      <c r="W284" s="553"/>
      <c r="X284" s="553" t="str">
        <f t="shared" si="3"/>
        <v>A.N.@@._Z.S1313._Z.C.A.F.F5OP.T.S.V._T._T.XDC.N.EDP3</v>
      </c>
      <c r="Y284" s="553"/>
      <c r="Z284" s="553"/>
      <c r="AA284" s="558" t="str">
        <f>IFERROR(+IF(X284=VLOOKUP(X284,'Tabulka 3D'!$B$10:$B$53,1,0),"OK","check!!!!"),"check!!!!")</f>
        <v>check!!!!</v>
      </c>
      <c r="AB284" s="562" t="str">
        <f>IF('Tabulka 3D'!B$24=X284,"ok","check!!!!")</f>
        <v>check!!!!</v>
      </c>
      <c r="AC284" s="559"/>
    </row>
    <row r="285" spans="1:29">
      <c r="A285" s="553" t="s">
        <v>422</v>
      </c>
      <c r="B285" s="553" t="s">
        <v>423</v>
      </c>
      <c r="C285" s="553" t="s">
        <v>424</v>
      </c>
      <c r="D285" s="553" t="s">
        <v>425</v>
      </c>
      <c r="E285" s="553" t="s">
        <v>436</v>
      </c>
      <c r="F285" s="553" t="s">
        <v>425</v>
      </c>
      <c r="G285" s="553" t="s">
        <v>438</v>
      </c>
      <c r="H285" s="553" t="s">
        <v>454</v>
      </c>
      <c r="I285" s="553" t="s">
        <v>443</v>
      </c>
      <c r="J285" s="553" t="s">
        <v>477</v>
      </c>
      <c r="K285" s="553" t="s">
        <v>442</v>
      </c>
      <c r="L285" s="553" t="s">
        <v>429</v>
      </c>
      <c r="M285" s="553" t="s">
        <v>430</v>
      </c>
      <c r="N285" s="553" t="s">
        <v>431</v>
      </c>
      <c r="O285" s="553" t="s">
        <v>431</v>
      </c>
      <c r="P285" s="553" t="s">
        <v>432</v>
      </c>
      <c r="Q285" s="553" t="s">
        <v>423</v>
      </c>
      <c r="R285" s="553" t="s">
        <v>475</v>
      </c>
      <c r="S285" s="573" t="e">
        <f>IF(VLOOKUP($X285,'Tabulka 3D'!$B$10:$G$53,'Tabulka 3D'!M$1,0)="","",VLOOKUP($X285,'Tabulka 3D'!$B$10:$G$53,'Tabulka 3D'!M$1,0))</f>
        <v>#N/A</v>
      </c>
      <c r="T285" s="573" t="e">
        <f>IF(VLOOKUP($X285,'Tabulka 3D'!$B$10:$G$53,'Tabulka 3D'!N$1,0)="","",VLOOKUP($X285,'Tabulka 3D'!$B$10:$G$53,'Tabulka 3D'!N$1,0))</f>
        <v>#N/A</v>
      </c>
      <c r="U285" s="573" t="e">
        <f>IF(VLOOKUP($X285,'Tabulka 3D'!$B$10:$G$53,'Tabulka 3D'!O$1,0)="","",VLOOKUP($X285,'Tabulka 3D'!$B$10:$G$53,'Tabulka 3D'!O$1,0))</f>
        <v>#N/A</v>
      </c>
      <c r="V285" s="573" t="e">
        <f>IF(VLOOKUP($X285,'Tabulka 3D'!$B$10:$G$53,'Tabulka 3D'!P$1,0)="","",VLOOKUP($X285,'Tabulka 3D'!$B$10:$G$53,'Tabulka 3D'!P$1,0))</f>
        <v>#N/A</v>
      </c>
      <c r="W285" s="553"/>
      <c r="X285" s="553" t="str">
        <f t="shared" si="3"/>
        <v>A.N.@@._Z.S1313._Z.C.AI.F.F5OP.T.S.V._T._T.XDC.N.EDP3</v>
      </c>
      <c r="Y285" s="553"/>
      <c r="Z285" s="553"/>
      <c r="AA285" s="558" t="str">
        <f>IFERROR(+IF(X285=VLOOKUP(X285,'Tabulka 3D'!$B$10:$B$53,1,0),"OK","check!!!!"),"check!!!!")</f>
        <v>check!!!!</v>
      </c>
      <c r="AB285" s="562" t="str">
        <f>IF('Tabulka 3D'!B$25=X285,"ok","check!!!!")</f>
        <v>check!!!!</v>
      </c>
      <c r="AC285" s="559"/>
    </row>
    <row r="286" spans="1:29">
      <c r="A286" s="553" t="s">
        <v>422</v>
      </c>
      <c r="B286" s="553" t="s">
        <v>423</v>
      </c>
      <c r="C286" s="553" t="s">
        <v>424</v>
      </c>
      <c r="D286" s="553" t="s">
        <v>425</v>
      </c>
      <c r="E286" s="553" t="s">
        <v>436</v>
      </c>
      <c r="F286" s="553" t="s">
        <v>425</v>
      </c>
      <c r="G286" s="553" t="s">
        <v>438</v>
      </c>
      <c r="H286" s="553" t="s">
        <v>455</v>
      </c>
      <c r="I286" s="553" t="s">
        <v>443</v>
      </c>
      <c r="J286" s="553" t="s">
        <v>477</v>
      </c>
      <c r="K286" s="553" t="s">
        <v>442</v>
      </c>
      <c r="L286" s="553" t="s">
        <v>429</v>
      </c>
      <c r="M286" s="553" t="s">
        <v>430</v>
      </c>
      <c r="N286" s="553" t="s">
        <v>431</v>
      </c>
      <c r="O286" s="553" t="s">
        <v>431</v>
      </c>
      <c r="P286" s="553" t="s">
        <v>432</v>
      </c>
      <c r="Q286" s="553" t="s">
        <v>423</v>
      </c>
      <c r="R286" s="553" t="s">
        <v>475</v>
      </c>
      <c r="S286" s="573" t="e">
        <f>IF(VLOOKUP($X286,'Tabulka 3D'!$B$10:$G$53,'Tabulka 3D'!M$1,0)="","",VLOOKUP($X286,'Tabulka 3D'!$B$10:$G$53,'Tabulka 3D'!M$1,0))</f>
        <v>#N/A</v>
      </c>
      <c r="T286" s="573" t="e">
        <f>IF(VLOOKUP($X286,'Tabulka 3D'!$B$10:$G$53,'Tabulka 3D'!N$1,0)="","",VLOOKUP($X286,'Tabulka 3D'!$B$10:$G$53,'Tabulka 3D'!N$1,0))</f>
        <v>#N/A</v>
      </c>
      <c r="U286" s="573" t="e">
        <f>IF(VLOOKUP($X286,'Tabulka 3D'!$B$10:$G$53,'Tabulka 3D'!O$1,0)="","",VLOOKUP($X286,'Tabulka 3D'!$B$10:$G$53,'Tabulka 3D'!O$1,0))</f>
        <v>#N/A</v>
      </c>
      <c r="V286" s="573" t="e">
        <f>IF(VLOOKUP($X286,'Tabulka 3D'!$B$10:$G$53,'Tabulka 3D'!P$1,0)="","",VLOOKUP($X286,'Tabulka 3D'!$B$10:$G$53,'Tabulka 3D'!P$1,0))</f>
        <v>#N/A</v>
      </c>
      <c r="W286" s="553"/>
      <c r="X286" s="553" t="str">
        <f t="shared" si="3"/>
        <v>A.N.@@._Z.S1313._Z.C.AD.F.F5OP.T.S.V._T._T.XDC.N.EDP3</v>
      </c>
      <c r="Y286" s="553"/>
      <c r="Z286" s="553"/>
      <c r="AA286" s="558" t="str">
        <f>IFERROR(+IF(X286=VLOOKUP(X286,'Tabulka 3D'!$B$10:$B$53,1,0),"OK","check!!!!"),"check!!!!")</f>
        <v>check!!!!</v>
      </c>
      <c r="AB286" s="562" t="str">
        <f>IF('Tabulka 3D'!B$26=X286,"ok","check!!!!")</f>
        <v>check!!!!</v>
      </c>
      <c r="AC286" s="559"/>
    </row>
    <row r="287" spans="1:29">
      <c r="A287" s="553" t="s">
        <v>422</v>
      </c>
      <c r="B287" s="553" t="s">
        <v>423</v>
      </c>
      <c r="C287" s="553" t="s">
        <v>424</v>
      </c>
      <c r="D287" s="553" t="s">
        <v>425</v>
      </c>
      <c r="E287" s="553" t="s">
        <v>436</v>
      </c>
      <c r="F287" s="553" t="s">
        <v>425</v>
      </c>
      <c r="G287" s="553" t="s">
        <v>438</v>
      </c>
      <c r="H287" s="553" t="s">
        <v>422</v>
      </c>
      <c r="I287" s="553" t="s">
        <v>443</v>
      </c>
      <c r="J287" s="553" t="s">
        <v>478</v>
      </c>
      <c r="K287" s="553" t="s">
        <v>442</v>
      </c>
      <c r="L287" s="553" t="s">
        <v>429</v>
      </c>
      <c r="M287" s="553" t="s">
        <v>430</v>
      </c>
      <c r="N287" s="553" t="s">
        <v>431</v>
      </c>
      <c r="O287" s="553" t="s">
        <v>431</v>
      </c>
      <c r="P287" s="553" t="s">
        <v>432</v>
      </c>
      <c r="Q287" s="553" t="s">
        <v>423</v>
      </c>
      <c r="R287" s="553" t="s">
        <v>475</v>
      </c>
      <c r="S287" s="573" t="e">
        <f>IF(VLOOKUP($X287,'Tabulka 3D'!$B$10:$G$53,'Tabulka 3D'!M$1,0)="","",VLOOKUP($X287,'Tabulka 3D'!$B$10:$G$53,'Tabulka 3D'!M$1,0))</f>
        <v>#N/A</v>
      </c>
      <c r="T287" s="573" t="e">
        <f>IF(VLOOKUP($X287,'Tabulka 3D'!$B$10:$G$53,'Tabulka 3D'!N$1,0)="","",VLOOKUP($X287,'Tabulka 3D'!$B$10:$G$53,'Tabulka 3D'!N$1,0))</f>
        <v>#N/A</v>
      </c>
      <c r="U287" s="573" t="e">
        <f>IF(VLOOKUP($X287,'Tabulka 3D'!$B$10:$G$53,'Tabulka 3D'!O$1,0)="","",VLOOKUP($X287,'Tabulka 3D'!$B$10:$G$53,'Tabulka 3D'!O$1,0))</f>
        <v>#N/A</v>
      </c>
      <c r="V287" s="573" t="e">
        <f>IF(VLOOKUP($X287,'Tabulka 3D'!$B$10:$G$53,'Tabulka 3D'!P$1,0)="","",VLOOKUP($X287,'Tabulka 3D'!$B$10:$G$53,'Tabulka 3D'!P$1,0))</f>
        <v>#N/A</v>
      </c>
      <c r="W287" s="553"/>
      <c r="X287" s="553" t="str">
        <f t="shared" si="3"/>
        <v>A.N.@@._Z.S1313._Z.C.A.F.F71.T.S.V._T._T.XDC.N.EDP3</v>
      </c>
      <c r="Y287" s="553"/>
      <c r="Z287" s="553"/>
      <c r="AA287" s="558" t="str">
        <f>IFERROR(+IF(X287=VLOOKUP(X287,'Tabulka 3D'!$B$10:$B$53,1,0),"OK","check!!!!"),"check!!!!")</f>
        <v>check!!!!</v>
      </c>
      <c r="AB287" s="562" t="str">
        <f>IF('Tabulka 3D'!B$27=X287,"ok","check!!!!")</f>
        <v>check!!!!</v>
      </c>
      <c r="AC287" s="559"/>
    </row>
    <row r="288" spans="1:29">
      <c r="A288" s="553" t="s">
        <v>422</v>
      </c>
      <c r="B288" s="553" t="s">
        <v>423</v>
      </c>
      <c r="C288" s="553" t="s">
        <v>424</v>
      </c>
      <c r="D288" s="553" t="s">
        <v>425</v>
      </c>
      <c r="E288" s="553" t="s">
        <v>436</v>
      </c>
      <c r="F288" s="553" t="s">
        <v>425</v>
      </c>
      <c r="G288" s="553" t="s">
        <v>438</v>
      </c>
      <c r="H288" s="553" t="s">
        <v>422</v>
      </c>
      <c r="I288" s="553" t="s">
        <v>443</v>
      </c>
      <c r="J288" s="553" t="s">
        <v>464</v>
      </c>
      <c r="K288" s="553" t="s">
        <v>442</v>
      </c>
      <c r="L288" s="553" t="s">
        <v>429</v>
      </c>
      <c r="M288" s="553" t="s">
        <v>430</v>
      </c>
      <c r="N288" s="553" t="s">
        <v>431</v>
      </c>
      <c r="O288" s="553" t="s">
        <v>431</v>
      </c>
      <c r="P288" s="553" t="s">
        <v>432</v>
      </c>
      <c r="Q288" s="553" t="s">
        <v>423</v>
      </c>
      <c r="R288" s="553" t="s">
        <v>475</v>
      </c>
      <c r="S288" s="573" t="e">
        <f>IF(VLOOKUP($X288,'Tabulka 3D'!$B$10:$G$53,'Tabulka 3D'!M$1,0)="","",VLOOKUP($X288,'Tabulka 3D'!$B$10:$G$53,'Tabulka 3D'!M$1,0))</f>
        <v>#N/A</v>
      </c>
      <c r="T288" s="573" t="e">
        <f>IF(VLOOKUP($X288,'Tabulka 3D'!$B$10:$G$53,'Tabulka 3D'!N$1,0)="","",VLOOKUP($X288,'Tabulka 3D'!$B$10:$G$53,'Tabulka 3D'!N$1,0))</f>
        <v>#N/A</v>
      </c>
      <c r="U288" s="573" t="e">
        <f>IF(VLOOKUP($X288,'Tabulka 3D'!$B$10:$G$53,'Tabulka 3D'!O$1,0)="","",VLOOKUP($X288,'Tabulka 3D'!$B$10:$G$53,'Tabulka 3D'!O$1,0))</f>
        <v>#N/A</v>
      </c>
      <c r="V288" s="573" t="e">
        <f>IF(VLOOKUP($X288,'Tabulka 3D'!$B$10:$G$53,'Tabulka 3D'!P$1,0)="","",VLOOKUP($X288,'Tabulka 3D'!$B$10:$G$53,'Tabulka 3D'!P$1,0))</f>
        <v>#N/A</v>
      </c>
      <c r="W288" s="553"/>
      <c r="X288" s="553" t="str">
        <f t="shared" si="3"/>
        <v>A.N.@@._Z.S1313._Z.C.A.F.F8.T.S.V._T._T.XDC.N.EDP3</v>
      </c>
      <c r="Y288" s="553"/>
      <c r="Z288" s="553"/>
      <c r="AA288" s="558" t="str">
        <f>IFERROR(+IF(X288=VLOOKUP(X288,'Tabulka 3D'!$B$10:$B$53,1,0),"OK","check!!!!"),"check!!!!")</f>
        <v>check!!!!</v>
      </c>
      <c r="AB288" s="562" t="str">
        <f>IF('Tabulka 3D'!B$28=X288,"ok","check!!!!")</f>
        <v>check!!!!</v>
      </c>
      <c r="AC288" s="559"/>
    </row>
    <row r="289" spans="1:29">
      <c r="A289" s="553" t="s">
        <v>422</v>
      </c>
      <c r="B289" s="553" t="s">
        <v>423</v>
      </c>
      <c r="C289" s="553" t="s">
        <v>424</v>
      </c>
      <c r="D289" s="553" t="s">
        <v>425</v>
      </c>
      <c r="E289" s="553" t="s">
        <v>436</v>
      </c>
      <c r="F289" s="553" t="s">
        <v>425</v>
      </c>
      <c r="G289" s="553" t="s">
        <v>438</v>
      </c>
      <c r="H289" s="553" t="s">
        <v>422</v>
      </c>
      <c r="I289" s="553" t="s">
        <v>443</v>
      </c>
      <c r="J289" s="553" t="s">
        <v>479</v>
      </c>
      <c r="K289" s="553" t="s">
        <v>442</v>
      </c>
      <c r="L289" s="553" t="s">
        <v>429</v>
      </c>
      <c r="M289" s="553" t="s">
        <v>430</v>
      </c>
      <c r="N289" s="553" t="s">
        <v>431</v>
      </c>
      <c r="O289" s="553" t="s">
        <v>431</v>
      </c>
      <c r="P289" s="553" t="s">
        <v>432</v>
      </c>
      <c r="Q289" s="553" t="s">
        <v>423</v>
      </c>
      <c r="R289" s="553" t="s">
        <v>475</v>
      </c>
      <c r="S289" s="573" t="e">
        <f>IF(VLOOKUP($X289,'Tabulka 3D'!$B$10:$G$53,'Tabulka 3D'!M$1,0)="","",VLOOKUP($X289,'Tabulka 3D'!$B$10:$G$53,'Tabulka 3D'!M$1,0))</f>
        <v>#N/A</v>
      </c>
      <c r="T289" s="573" t="e">
        <f>IF(VLOOKUP($X289,'Tabulka 3D'!$B$10:$G$53,'Tabulka 3D'!N$1,0)="","",VLOOKUP($X289,'Tabulka 3D'!$B$10:$G$53,'Tabulka 3D'!N$1,0))</f>
        <v>#N/A</v>
      </c>
      <c r="U289" s="573" t="e">
        <f>IF(VLOOKUP($X289,'Tabulka 3D'!$B$10:$G$53,'Tabulka 3D'!O$1,0)="","",VLOOKUP($X289,'Tabulka 3D'!$B$10:$G$53,'Tabulka 3D'!O$1,0))</f>
        <v>#N/A</v>
      </c>
      <c r="V289" s="573" t="e">
        <f>IF(VLOOKUP($X289,'Tabulka 3D'!$B$10:$G$53,'Tabulka 3D'!P$1,0)="","",VLOOKUP($X289,'Tabulka 3D'!$B$10:$G$53,'Tabulka 3D'!P$1,0))</f>
        <v>#N/A</v>
      </c>
      <c r="W289" s="553"/>
      <c r="X289" s="553" t="str">
        <f t="shared" si="3"/>
        <v>A.N.@@._Z.S1313._Z.C.A.F.FN.T.S.V._T._T.XDC.N.EDP3</v>
      </c>
      <c r="Y289" s="553"/>
      <c r="Z289" s="553"/>
      <c r="AA289" s="558" t="str">
        <f>IFERROR(+IF(X289=VLOOKUP(X289,'Tabulka 3D'!$B$10:$B$53,1,0),"OK","check!!!!"),"check!!!!")</f>
        <v>check!!!!</v>
      </c>
      <c r="AB289" s="562" t="str">
        <f>IF('Tabulka 3D'!B$29=X289,"ok","check!!!!")</f>
        <v>check!!!!</v>
      </c>
      <c r="AC289" s="559"/>
    </row>
    <row r="290" spans="1:29">
      <c r="A290" s="553" t="s">
        <v>422</v>
      </c>
      <c r="B290" s="553" t="s">
        <v>423</v>
      </c>
      <c r="C290" s="553" t="s">
        <v>424</v>
      </c>
      <c r="D290" s="553" t="s">
        <v>425</v>
      </c>
      <c r="E290" s="553" t="s">
        <v>436</v>
      </c>
      <c r="F290" s="553" t="s">
        <v>425</v>
      </c>
      <c r="G290" s="553" t="s">
        <v>438</v>
      </c>
      <c r="H290" s="553" t="s">
        <v>467</v>
      </c>
      <c r="I290" s="553" t="s">
        <v>480</v>
      </c>
      <c r="J290" s="553" t="s">
        <v>425</v>
      </c>
      <c r="K290" s="553" t="s">
        <v>442</v>
      </c>
      <c r="L290" s="553" t="s">
        <v>429</v>
      </c>
      <c r="M290" s="553" t="s">
        <v>430</v>
      </c>
      <c r="N290" s="553" t="s">
        <v>431</v>
      </c>
      <c r="O290" s="553" t="s">
        <v>431</v>
      </c>
      <c r="P290" s="553" t="s">
        <v>432</v>
      </c>
      <c r="Q290" s="553" t="s">
        <v>423</v>
      </c>
      <c r="R290" s="553" t="s">
        <v>475</v>
      </c>
      <c r="S290" s="573" t="e">
        <f>IF(VLOOKUP($X290,'Tabulka 3D'!$B$10:$G$53,'Tabulka 3D'!M$1,0)="","",VLOOKUP($X290,'Tabulka 3D'!$B$10:$G$53,'Tabulka 3D'!M$1,0))</f>
        <v>#N/A</v>
      </c>
      <c r="T290" s="573" t="e">
        <f>IF(VLOOKUP($X290,'Tabulka 3D'!$B$10:$G$53,'Tabulka 3D'!N$1,0)="","",VLOOKUP($X290,'Tabulka 3D'!$B$10:$G$53,'Tabulka 3D'!N$1,0))</f>
        <v>#N/A</v>
      </c>
      <c r="U290" s="573" t="e">
        <f>IF(VLOOKUP($X290,'Tabulka 3D'!$B$10:$G$53,'Tabulka 3D'!O$1,0)="","",VLOOKUP($X290,'Tabulka 3D'!$B$10:$G$53,'Tabulka 3D'!O$1,0))</f>
        <v>#N/A</v>
      </c>
      <c r="V290" s="573" t="e">
        <f>IF(VLOOKUP($X290,'Tabulka 3D'!$B$10:$G$53,'Tabulka 3D'!P$1,0)="","",VLOOKUP($X290,'Tabulka 3D'!$B$10:$G$53,'Tabulka 3D'!P$1,0))</f>
        <v>#N/A</v>
      </c>
      <c r="W290" s="553"/>
      <c r="X290" s="553" t="str">
        <f t="shared" si="3"/>
        <v>A.N.@@._Z.S1313._Z.C._X.ORADJ._Z.T.S.V._T._T.XDC.N.EDP3</v>
      </c>
      <c r="Y290" s="553"/>
      <c r="Z290" s="553"/>
      <c r="AA290" s="558" t="str">
        <f>IFERROR(+IF(X290=VLOOKUP(X290,'Tabulka 3D'!$B$10:$B$53,1,0),"OK","check!!!!"),"check!!!!")</f>
        <v>check!!!!</v>
      </c>
      <c r="AB290" s="562" t="str">
        <f>IF('Tabulka 3D'!B$31=X290,"ok","check!!!!")</f>
        <v>check!!!!</v>
      </c>
      <c r="AC290" s="559"/>
    </row>
    <row r="291" spans="1:29">
      <c r="A291" s="553" t="s">
        <v>422</v>
      </c>
      <c r="B291" s="553" t="s">
        <v>423</v>
      </c>
      <c r="C291" s="553" t="s">
        <v>424</v>
      </c>
      <c r="D291" s="553" t="s">
        <v>425</v>
      </c>
      <c r="E291" s="553" t="s">
        <v>436</v>
      </c>
      <c r="F291" s="553" t="s">
        <v>425</v>
      </c>
      <c r="G291" s="553" t="s">
        <v>438</v>
      </c>
      <c r="H291" s="553" t="s">
        <v>439</v>
      </c>
      <c r="I291" s="553" t="s">
        <v>443</v>
      </c>
      <c r="J291" s="553" t="s">
        <v>491</v>
      </c>
      <c r="K291" s="553" t="s">
        <v>442</v>
      </c>
      <c r="L291" s="553" t="s">
        <v>429</v>
      </c>
      <c r="M291" s="553" t="s">
        <v>430</v>
      </c>
      <c r="N291" s="553" t="s">
        <v>431</v>
      </c>
      <c r="O291" s="553" t="s">
        <v>431</v>
      </c>
      <c r="P291" s="553" t="s">
        <v>432</v>
      </c>
      <c r="Q291" s="553" t="s">
        <v>423</v>
      </c>
      <c r="R291" s="553" t="s">
        <v>475</v>
      </c>
      <c r="S291" s="573" t="e">
        <f>IF(VLOOKUP($X291,'Tabulka 3D'!$B$10:$G$53,'Tabulka 3D'!M$1,0)="","",VLOOKUP($X291,'Tabulka 3D'!$B$10:$G$53,'Tabulka 3D'!M$1,0))</f>
        <v>#N/A</v>
      </c>
      <c r="T291" s="573" t="e">
        <f>IF(VLOOKUP($X291,'Tabulka 3D'!$B$10:$G$53,'Tabulka 3D'!N$1,0)="","",VLOOKUP($X291,'Tabulka 3D'!$B$10:$G$53,'Tabulka 3D'!N$1,0))</f>
        <v>#N/A</v>
      </c>
      <c r="U291" s="573" t="e">
        <f>IF(VLOOKUP($X291,'Tabulka 3D'!$B$10:$G$53,'Tabulka 3D'!O$1,0)="","",VLOOKUP($X291,'Tabulka 3D'!$B$10:$G$53,'Tabulka 3D'!O$1,0))</f>
        <v>#N/A</v>
      </c>
      <c r="V291" s="573" t="e">
        <f>IF(VLOOKUP($X291,'Tabulka 3D'!$B$10:$G$53,'Tabulka 3D'!P$1,0)="","",VLOOKUP($X291,'Tabulka 3D'!$B$10:$G$53,'Tabulka 3D'!P$1,0))</f>
        <v>#N/A</v>
      </c>
      <c r="W291" s="553"/>
      <c r="X291" s="553" t="str">
        <f t="shared" si="3"/>
        <v>A.N.@@._Z.S1313._Z.C.L.F.F7.T.S.V._T._T.XDC.N.EDP3</v>
      </c>
      <c r="Y291" s="553"/>
      <c r="Z291" s="553"/>
      <c r="AA291" s="558" t="str">
        <f>IFERROR(+IF(X291=VLOOKUP(X291,'Tabulka 3D'!$B$10:$B$53,1,0),"OK","check!!!!"),"check!!!!")</f>
        <v>check!!!!</v>
      </c>
      <c r="AB291" s="562" t="str">
        <f>IF('Tabulka 3D'!B$32=X291,"ok","check!!!!")</f>
        <v>check!!!!</v>
      </c>
      <c r="AC291" s="559"/>
    </row>
    <row r="292" spans="1:29">
      <c r="A292" s="553" t="s">
        <v>422</v>
      </c>
      <c r="B292" s="553" t="s">
        <v>423</v>
      </c>
      <c r="C292" s="553" t="s">
        <v>424</v>
      </c>
      <c r="D292" s="553" t="s">
        <v>425</v>
      </c>
      <c r="E292" s="553" t="s">
        <v>436</v>
      </c>
      <c r="F292" s="553" t="s">
        <v>425</v>
      </c>
      <c r="G292" s="553" t="s">
        <v>438</v>
      </c>
      <c r="H292" s="553" t="s">
        <v>439</v>
      </c>
      <c r="I292" s="553" t="s">
        <v>443</v>
      </c>
      <c r="J292" s="553" t="s">
        <v>464</v>
      </c>
      <c r="K292" s="553" t="s">
        <v>442</v>
      </c>
      <c r="L292" s="553" t="s">
        <v>429</v>
      </c>
      <c r="M292" s="553" t="s">
        <v>430</v>
      </c>
      <c r="N292" s="553" t="s">
        <v>431</v>
      </c>
      <c r="O292" s="553" t="s">
        <v>431</v>
      </c>
      <c r="P292" s="553" t="s">
        <v>432</v>
      </c>
      <c r="Q292" s="553" t="s">
        <v>423</v>
      </c>
      <c r="R292" s="553" t="s">
        <v>475</v>
      </c>
      <c r="S292" s="573" t="e">
        <f>IF(VLOOKUP($X292,'Tabulka 3D'!$B$10:$G$53,'Tabulka 3D'!M$1,0)="","",VLOOKUP($X292,'Tabulka 3D'!$B$10:$G$53,'Tabulka 3D'!M$1,0))</f>
        <v>#N/A</v>
      </c>
      <c r="T292" s="573" t="e">
        <f>IF(VLOOKUP($X292,'Tabulka 3D'!$B$10:$G$53,'Tabulka 3D'!N$1,0)="","",VLOOKUP($X292,'Tabulka 3D'!$B$10:$G$53,'Tabulka 3D'!N$1,0))</f>
        <v>#N/A</v>
      </c>
      <c r="U292" s="573" t="e">
        <f>IF(VLOOKUP($X292,'Tabulka 3D'!$B$10:$G$53,'Tabulka 3D'!O$1,0)="","",VLOOKUP($X292,'Tabulka 3D'!$B$10:$G$53,'Tabulka 3D'!O$1,0))</f>
        <v>#N/A</v>
      </c>
      <c r="V292" s="573" t="e">
        <f>IF(VLOOKUP($X292,'Tabulka 3D'!$B$10:$G$53,'Tabulka 3D'!P$1,0)="","",VLOOKUP($X292,'Tabulka 3D'!$B$10:$G$53,'Tabulka 3D'!P$1,0))</f>
        <v>#N/A</v>
      </c>
      <c r="W292" s="553"/>
      <c r="X292" s="553" t="str">
        <f t="shared" si="3"/>
        <v>A.N.@@._Z.S1313._Z.C.L.F.F8.T.S.V._T._T.XDC.N.EDP3</v>
      </c>
      <c r="Y292" s="553"/>
      <c r="Z292" s="553"/>
      <c r="AA292" s="558" t="str">
        <f>IFERROR(+IF(X292=VLOOKUP(X292,'Tabulka 3D'!$B$10:$B$53,1,0),"OK","check!!!!"),"check!!!!")</f>
        <v>check!!!!</v>
      </c>
      <c r="AB292" s="562" t="str">
        <f>IF('Tabulka 3D'!B$33=X292,"ok","check!!!!")</f>
        <v>check!!!!</v>
      </c>
      <c r="AC292" s="559"/>
    </row>
    <row r="293" spans="1:29">
      <c r="A293" s="553" t="s">
        <v>422</v>
      </c>
      <c r="B293" s="553" t="s">
        <v>423</v>
      </c>
      <c r="C293" s="553" t="s">
        <v>424</v>
      </c>
      <c r="D293" s="553" t="s">
        <v>425</v>
      </c>
      <c r="E293" s="553" t="s">
        <v>436</v>
      </c>
      <c r="F293" s="553" t="s">
        <v>425</v>
      </c>
      <c r="G293" s="553" t="s">
        <v>438</v>
      </c>
      <c r="H293" s="553" t="s">
        <v>439</v>
      </c>
      <c r="I293" s="553" t="s">
        <v>443</v>
      </c>
      <c r="J293" s="553" t="s">
        <v>481</v>
      </c>
      <c r="K293" s="553" t="s">
        <v>442</v>
      </c>
      <c r="L293" s="553" t="s">
        <v>429</v>
      </c>
      <c r="M293" s="553" t="s">
        <v>430</v>
      </c>
      <c r="N293" s="553" t="s">
        <v>431</v>
      </c>
      <c r="O293" s="553" t="s">
        <v>431</v>
      </c>
      <c r="P293" s="553" t="s">
        <v>432</v>
      </c>
      <c r="Q293" s="553" t="s">
        <v>423</v>
      </c>
      <c r="R293" s="553" t="s">
        <v>475</v>
      </c>
      <c r="S293" s="573" t="e">
        <f>IF(VLOOKUP($X293,'Tabulka 3D'!$B$10:$G$53,'Tabulka 3D'!M$1,0)="","",VLOOKUP($X293,'Tabulka 3D'!$B$10:$G$53,'Tabulka 3D'!M$1,0))</f>
        <v>#N/A</v>
      </c>
      <c r="T293" s="573" t="e">
        <f>IF(VLOOKUP($X293,'Tabulka 3D'!$B$10:$G$53,'Tabulka 3D'!N$1,0)="","",VLOOKUP($X293,'Tabulka 3D'!$B$10:$G$53,'Tabulka 3D'!N$1,0))</f>
        <v>#N/A</v>
      </c>
      <c r="U293" s="573" t="e">
        <f>IF(VLOOKUP($X293,'Tabulka 3D'!$B$10:$G$53,'Tabulka 3D'!O$1,0)="","",VLOOKUP($X293,'Tabulka 3D'!$B$10:$G$53,'Tabulka 3D'!O$1,0))</f>
        <v>#N/A</v>
      </c>
      <c r="V293" s="573" t="e">
        <f>IF(VLOOKUP($X293,'Tabulka 3D'!$B$10:$G$53,'Tabulka 3D'!P$1,0)="","",VLOOKUP($X293,'Tabulka 3D'!$B$10:$G$53,'Tabulka 3D'!P$1,0))</f>
        <v>#N/A</v>
      </c>
      <c r="W293" s="553"/>
      <c r="X293" s="553" t="str">
        <f t="shared" si="3"/>
        <v>A.N.@@._Z.S1313._Z.C.L.F.FV.T.S.V._T._T.XDC.N.EDP3</v>
      </c>
      <c r="Y293" s="553"/>
      <c r="Z293" s="553"/>
      <c r="AA293" s="558" t="str">
        <f>IFERROR(+IF(X293=VLOOKUP(X293,'Tabulka 3D'!$B$10:$B$53,1,0),"OK","check!!!!"),"check!!!!")</f>
        <v>check!!!!</v>
      </c>
      <c r="AB293" s="562" t="str">
        <f>IF('Tabulka 3D'!B$34=X293,"ok","check!!!!")</f>
        <v>check!!!!</v>
      </c>
      <c r="AC293" s="559"/>
    </row>
    <row r="294" spans="1:29">
      <c r="A294" s="553" t="s">
        <v>422</v>
      </c>
      <c r="B294" s="553" t="s">
        <v>423</v>
      </c>
      <c r="C294" s="553" t="s">
        <v>424</v>
      </c>
      <c r="D294" s="553" t="s">
        <v>425</v>
      </c>
      <c r="E294" s="553" t="s">
        <v>436</v>
      </c>
      <c r="F294" s="553" t="s">
        <v>425</v>
      </c>
      <c r="G294" s="553" t="s">
        <v>438</v>
      </c>
      <c r="H294" s="553" t="s">
        <v>425</v>
      </c>
      <c r="I294" s="553" t="s">
        <v>482</v>
      </c>
      <c r="J294" s="553" t="s">
        <v>425</v>
      </c>
      <c r="K294" s="553" t="s">
        <v>442</v>
      </c>
      <c r="L294" s="553" t="s">
        <v>429</v>
      </c>
      <c r="M294" s="553" t="s">
        <v>430</v>
      </c>
      <c r="N294" s="553" t="s">
        <v>431</v>
      </c>
      <c r="O294" s="553" t="s">
        <v>431</v>
      </c>
      <c r="P294" s="553" t="s">
        <v>432</v>
      </c>
      <c r="Q294" s="553" t="s">
        <v>423</v>
      </c>
      <c r="R294" s="553" t="s">
        <v>475</v>
      </c>
      <c r="S294" s="573" t="e">
        <f>IF(VLOOKUP($X294,'Tabulka 3D'!$B$10:$G$53,'Tabulka 3D'!M$1,0)="","",VLOOKUP($X294,'Tabulka 3D'!$B$10:$G$53,'Tabulka 3D'!M$1,0))</f>
        <v>#N/A</v>
      </c>
      <c r="T294" s="573" t="e">
        <f>IF(VLOOKUP($X294,'Tabulka 3D'!$B$10:$G$53,'Tabulka 3D'!N$1,0)="","",VLOOKUP($X294,'Tabulka 3D'!$B$10:$G$53,'Tabulka 3D'!N$1,0))</f>
        <v>#N/A</v>
      </c>
      <c r="U294" s="573" t="e">
        <f>IF(VLOOKUP($X294,'Tabulka 3D'!$B$10:$G$53,'Tabulka 3D'!O$1,0)="","",VLOOKUP($X294,'Tabulka 3D'!$B$10:$G$53,'Tabulka 3D'!O$1,0))</f>
        <v>#N/A</v>
      </c>
      <c r="V294" s="573" t="e">
        <f>IF(VLOOKUP($X294,'Tabulka 3D'!$B$10:$G$53,'Tabulka 3D'!P$1,0)="","",VLOOKUP($X294,'Tabulka 3D'!$B$10:$G$53,'Tabulka 3D'!P$1,0))</f>
        <v>#N/A</v>
      </c>
      <c r="W294" s="553"/>
      <c r="X294" s="553" t="str">
        <f t="shared" si="3"/>
        <v>A.N.@@._Z.S1313._Z.C._Z.ORINV._Z.T.S.V._T._T.XDC.N.EDP3</v>
      </c>
      <c r="Y294" s="553"/>
      <c r="Z294" s="553"/>
      <c r="AA294" s="558" t="str">
        <f>IFERROR(+IF(X294=VLOOKUP(X294,'Tabulka 3D'!$B$10:$B$53,1,0),"OK","check!!!!"),"check!!!!")</f>
        <v>check!!!!</v>
      </c>
      <c r="AB294" s="562" t="str">
        <f>IF('Tabulka 3D'!B$36=X294,"ok","check!!!!")</f>
        <v>check!!!!</v>
      </c>
      <c r="AC294" s="559"/>
    </row>
    <row r="295" spans="1:29">
      <c r="A295" s="553" t="s">
        <v>422</v>
      </c>
      <c r="B295" s="553" t="s">
        <v>423</v>
      </c>
      <c r="C295" s="553" t="s">
        <v>424</v>
      </c>
      <c r="D295" s="553" t="s">
        <v>425</v>
      </c>
      <c r="E295" s="553" t="s">
        <v>436</v>
      </c>
      <c r="F295" s="553" t="s">
        <v>425</v>
      </c>
      <c r="G295" s="553" t="s">
        <v>438</v>
      </c>
      <c r="H295" s="553" t="s">
        <v>425</v>
      </c>
      <c r="I295" s="553" t="s">
        <v>463</v>
      </c>
      <c r="J295" s="553" t="s">
        <v>425</v>
      </c>
      <c r="K295" s="553" t="s">
        <v>442</v>
      </c>
      <c r="L295" s="553" t="s">
        <v>429</v>
      </c>
      <c r="M295" s="553" t="s">
        <v>430</v>
      </c>
      <c r="N295" s="553" t="s">
        <v>431</v>
      </c>
      <c r="O295" s="553" t="s">
        <v>431</v>
      </c>
      <c r="P295" s="553" t="s">
        <v>432</v>
      </c>
      <c r="Q295" s="553" t="s">
        <v>423</v>
      </c>
      <c r="R295" s="553" t="s">
        <v>475</v>
      </c>
      <c r="S295" s="573" t="e">
        <f>IF(VLOOKUP($X295,'Tabulka 3D'!$B$10:$G$53,'Tabulka 3D'!M$1,0)="","",VLOOKUP($X295,'Tabulka 3D'!$B$10:$G$53,'Tabulka 3D'!M$1,0))</f>
        <v>#N/A</v>
      </c>
      <c r="T295" s="573" t="e">
        <f>IF(VLOOKUP($X295,'Tabulka 3D'!$B$10:$G$53,'Tabulka 3D'!N$1,0)="","",VLOOKUP($X295,'Tabulka 3D'!$B$10:$G$53,'Tabulka 3D'!N$1,0))</f>
        <v>#N/A</v>
      </c>
      <c r="U295" s="573" t="e">
        <f>IF(VLOOKUP($X295,'Tabulka 3D'!$B$10:$G$53,'Tabulka 3D'!O$1,0)="","",VLOOKUP($X295,'Tabulka 3D'!$B$10:$G$53,'Tabulka 3D'!O$1,0))</f>
        <v>#N/A</v>
      </c>
      <c r="V295" s="573" t="e">
        <f>IF(VLOOKUP($X295,'Tabulka 3D'!$B$10:$G$53,'Tabulka 3D'!P$1,0)="","",VLOOKUP($X295,'Tabulka 3D'!$B$10:$G$53,'Tabulka 3D'!P$1,0))</f>
        <v>#N/A</v>
      </c>
      <c r="W295" s="553"/>
      <c r="X295" s="553" t="str">
        <f t="shared" si="3"/>
        <v>A.N.@@._Z.S1313._Z.C._Z.ORD41A._Z.T.S.V._T._T.XDC.N.EDP3</v>
      </c>
      <c r="Y295" s="553"/>
      <c r="Z295" s="553"/>
      <c r="AA295" s="558" t="str">
        <f>IFERROR(+IF(X295=VLOOKUP(X295,'Tabulka 3D'!$B$10:$B$53,1,0),"OK","check!!!!"),"check!!!!")</f>
        <v>check!!!!</v>
      </c>
      <c r="AB295" s="562" t="str">
        <f>IF('Tabulka 3D'!B$37=X295,"ok","check!!!!")</f>
        <v>check!!!!</v>
      </c>
      <c r="AC295" s="559"/>
    </row>
    <row r="296" spans="1:29">
      <c r="A296" s="553" t="s">
        <v>422</v>
      </c>
      <c r="B296" s="553" t="s">
        <v>423</v>
      </c>
      <c r="C296" s="553" t="s">
        <v>424</v>
      </c>
      <c r="D296" s="553" t="s">
        <v>425</v>
      </c>
      <c r="E296" s="553" t="s">
        <v>436</v>
      </c>
      <c r="F296" s="553" t="s">
        <v>425</v>
      </c>
      <c r="G296" s="553" t="s">
        <v>438</v>
      </c>
      <c r="H296" s="553" t="s">
        <v>439</v>
      </c>
      <c r="I296" s="553" t="s">
        <v>483</v>
      </c>
      <c r="J296" s="553" t="s">
        <v>425</v>
      </c>
      <c r="K296" s="553" t="s">
        <v>442</v>
      </c>
      <c r="L296" s="553" t="s">
        <v>429</v>
      </c>
      <c r="M296" s="553" t="s">
        <v>430</v>
      </c>
      <c r="N296" s="553" t="s">
        <v>431</v>
      </c>
      <c r="O296" s="553" t="s">
        <v>431</v>
      </c>
      <c r="P296" s="553" t="s">
        <v>432</v>
      </c>
      <c r="Q296" s="553" t="s">
        <v>423</v>
      </c>
      <c r="R296" s="553" t="s">
        <v>475</v>
      </c>
      <c r="S296" s="573" t="e">
        <f>IF(VLOOKUP($X296,'Tabulka 3D'!$B$10:$G$53,'Tabulka 3D'!M$1,0)="","",VLOOKUP($X296,'Tabulka 3D'!$B$10:$G$53,'Tabulka 3D'!M$1,0))</f>
        <v>#N/A</v>
      </c>
      <c r="T296" s="573" t="e">
        <f>IF(VLOOKUP($X296,'Tabulka 3D'!$B$10:$G$53,'Tabulka 3D'!N$1,0)="","",VLOOKUP($X296,'Tabulka 3D'!$B$10:$G$53,'Tabulka 3D'!N$1,0))</f>
        <v>#N/A</v>
      </c>
      <c r="U296" s="573" t="e">
        <f>IF(VLOOKUP($X296,'Tabulka 3D'!$B$10:$G$53,'Tabulka 3D'!O$1,0)="","",VLOOKUP($X296,'Tabulka 3D'!$B$10:$G$53,'Tabulka 3D'!O$1,0))</f>
        <v>#N/A</v>
      </c>
      <c r="V296" s="573" t="e">
        <f>IF(VLOOKUP($X296,'Tabulka 3D'!$B$10:$G$53,'Tabulka 3D'!P$1,0)="","",VLOOKUP($X296,'Tabulka 3D'!$B$10:$G$53,'Tabulka 3D'!P$1,0))</f>
        <v>#N/A</v>
      </c>
      <c r="W296" s="553"/>
      <c r="X296" s="553" t="str">
        <f t="shared" si="3"/>
        <v>A.N.@@._Z.S1313._Z.C.L.ORRNV._Z.T.S.V._T._T.XDC.N.EDP3</v>
      </c>
      <c r="Y296" s="553"/>
      <c r="Z296" s="553"/>
      <c r="AA296" s="558" t="str">
        <f>IFERROR(+IF(X296=VLOOKUP(X296,'Tabulka 3D'!$B$10:$B$53,1,0),"OK","check!!!!"),"check!!!!")</f>
        <v>check!!!!</v>
      </c>
      <c r="AB296" s="562" t="str">
        <f>IF('Tabulka 3D'!B$38=X296,"ok","check!!!!")</f>
        <v>check!!!!</v>
      </c>
      <c r="AC296" s="559"/>
    </row>
    <row r="297" spans="1:29">
      <c r="A297" s="553" t="s">
        <v>422</v>
      </c>
      <c r="B297" s="553" t="s">
        <v>423</v>
      </c>
      <c r="C297" s="553" t="s">
        <v>424</v>
      </c>
      <c r="D297" s="553" t="s">
        <v>425</v>
      </c>
      <c r="E297" s="553" t="s">
        <v>436</v>
      </c>
      <c r="F297" s="553" t="s">
        <v>425</v>
      </c>
      <c r="G297" s="553" t="s">
        <v>438</v>
      </c>
      <c r="H297" s="553" t="s">
        <v>425</v>
      </c>
      <c r="I297" s="553" t="s">
        <v>484</v>
      </c>
      <c r="J297" s="553" t="s">
        <v>425</v>
      </c>
      <c r="K297" s="553" t="s">
        <v>442</v>
      </c>
      <c r="L297" s="553" t="s">
        <v>429</v>
      </c>
      <c r="M297" s="553" t="s">
        <v>430</v>
      </c>
      <c r="N297" s="553" t="s">
        <v>431</v>
      </c>
      <c r="O297" s="553" t="s">
        <v>431</v>
      </c>
      <c r="P297" s="553" t="s">
        <v>432</v>
      </c>
      <c r="Q297" s="553" t="s">
        <v>423</v>
      </c>
      <c r="R297" s="553" t="s">
        <v>475</v>
      </c>
      <c r="S297" s="573" t="e">
        <f>IF(VLOOKUP($X297,'Tabulka 3D'!$B$10:$G$53,'Tabulka 3D'!M$1,0)="","",VLOOKUP($X297,'Tabulka 3D'!$B$10:$G$53,'Tabulka 3D'!M$1,0))</f>
        <v>#N/A</v>
      </c>
      <c r="T297" s="573" t="e">
        <f>IF(VLOOKUP($X297,'Tabulka 3D'!$B$10:$G$53,'Tabulka 3D'!N$1,0)="","",VLOOKUP($X297,'Tabulka 3D'!$B$10:$G$53,'Tabulka 3D'!N$1,0))</f>
        <v>#N/A</v>
      </c>
      <c r="U297" s="573" t="e">
        <f>IF(VLOOKUP($X297,'Tabulka 3D'!$B$10:$G$53,'Tabulka 3D'!O$1,0)="","",VLOOKUP($X297,'Tabulka 3D'!$B$10:$G$53,'Tabulka 3D'!O$1,0))</f>
        <v>#N/A</v>
      </c>
      <c r="V297" s="573" t="e">
        <f>IF(VLOOKUP($X297,'Tabulka 3D'!$B$10:$G$53,'Tabulka 3D'!P$1,0)="","",VLOOKUP($X297,'Tabulka 3D'!$B$10:$G$53,'Tabulka 3D'!P$1,0))</f>
        <v>#N/A</v>
      </c>
      <c r="W297" s="553"/>
      <c r="X297" s="553" t="str">
        <f t="shared" si="3"/>
        <v>A.N.@@._Z.S1313._Z.C._Z.ORFCD._Z.T.S.V._T._T.XDC.N.EDP3</v>
      </c>
      <c r="Y297" s="553"/>
      <c r="Z297" s="553"/>
      <c r="AA297" s="558" t="str">
        <f>IFERROR(+IF(X297=VLOOKUP(X297,'Tabulka 3D'!$B$10:$B$53,1,0),"OK","check!!!!"),"check!!!!")</f>
        <v>check!!!!</v>
      </c>
      <c r="AB297" s="562" t="str">
        <f>IF('Tabulka 3D'!B$40=X297,"ok","check!!!!")</f>
        <v>check!!!!</v>
      </c>
      <c r="AC297" s="559"/>
    </row>
    <row r="298" spans="1:29">
      <c r="A298" s="553" t="s">
        <v>422</v>
      </c>
      <c r="B298" s="553" t="s">
        <v>423</v>
      </c>
      <c r="C298" s="553" t="s">
        <v>424</v>
      </c>
      <c r="D298" s="553" t="s">
        <v>425</v>
      </c>
      <c r="E298" s="553" t="s">
        <v>436</v>
      </c>
      <c r="F298" s="553" t="s">
        <v>425</v>
      </c>
      <c r="G298" s="553" t="s">
        <v>438</v>
      </c>
      <c r="H298" s="553" t="s">
        <v>425</v>
      </c>
      <c r="I298" s="553" t="s">
        <v>485</v>
      </c>
      <c r="J298" s="553" t="s">
        <v>425</v>
      </c>
      <c r="K298" s="553" t="s">
        <v>442</v>
      </c>
      <c r="L298" s="553" t="s">
        <v>429</v>
      </c>
      <c r="M298" s="553" t="s">
        <v>430</v>
      </c>
      <c r="N298" s="553" t="s">
        <v>431</v>
      </c>
      <c r="O298" s="553" t="s">
        <v>431</v>
      </c>
      <c r="P298" s="553" t="s">
        <v>432</v>
      </c>
      <c r="Q298" s="553" t="s">
        <v>423</v>
      </c>
      <c r="R298" s="553" t="s">
        <v>475</v>
      </c>
      <c r="S298" s="573" t="e">
        <f>IF(VLOOKUP($X298,'Tabulka 3D'!$B$10:$G$53,'Tabulka 3D'!M$1,0)="","",VLOOKUP($X298,'Tabulka 3D'!$B$10:$G$53,'Tabulka 3D'!M$1,0))</f>
        <v>#N/A</v>
      </c>
      <c r="T298" s="573" t="e">
        <f>IF(VLOOKUP($X298,'Tabulka 3D'!$B$10:$G$53,'Tabulka 3D'!N$1,0)="","",VLOOKUP($X298,'Tabulka 3D'!$B$10:$G$53,'Tabulka 3D'!N$1,0))</f>
        <v>#N/A</v>
      </c>
      <c r="U298" s="573" t="e">
        <f>IF(VLOOKUP($X298,'Tabulka 3D'!$B$10:$G$53,'Tabulka 3D'!O$1,0)="","",VLOOKUP($X298,'Tabulka 3D'!$B$10:$G$53,'Tabulka 3D'!O$1,0))</f>
        <v>#N/A</v>
      </c>
      <c r="V298" s="573" t="e">
        <f>IF(VLOOKUP($X298,'Tabulka 3D'!$B$10:$G$53,'Tabulka 3D'!P$1,0)="","",VLOOKUP($X298,'Tabulka 3D'!$B$10:$G$53,'Tabulka 3D'!P$1,0))</f>
        <v>#N/A</v>
      </c>
      <c r="W298" s="553"/>
      <c r="X298" s="553" t="str">
        <f t="shared" si="3"/>
        <v>A.N.@@._Z.S1313._Z.C._Z.K61._Z.T.S.V._T._T.XDC.N.EDP3</v>
      </c>
      <c r="Y298" s="553"/>
      <c r="Z298" s="553"/>
      <c r="AA298" s="558" t="str">
        <f>IFERROR(+IF(X298=VLOOKUP(X298,'Tabulka 3D'!$B$10:$B$53,1,0),"OK","check!!!!"),"check!!!!")</f>
        <v>check!!!!</v>
      </c>
      <c r="AB298" s="562" t="str">
        <f>IF('Tabulka 3D'!B$41=X298,"ok","check!!!!")</f>
        <v>check!!!!</v>
      </c>
      <c r="AC298" s="559"/>
    </row>
    <row r="299" spans="1:29">
      <c r="A299" s="553" t="s">
        <v>422</v>
      </c>
      <c r="B299" s="553" t="s">
        <v>423</v>
      </c>
      <c r="C299" s="553" t="s">
        <v>424</v>
      </c>
      <c r="D299" s="553" t="s">
        <v>425</v>
      </c>
      <c r="E299" s="553" t="s">
        <v>436</v>
      </c>
      <c r="F299" s="553" t="s">
        <v>425</v>
      </c>
      <c r="G299" s="553" t="s">
        <v>438</v>
      </c>
      <c r="H299" s="553" t="s">
        <v>425</v>
      </c>
      <c r="I299" s="553" t="s">
        <v>486</v>
      </c>
      <c r="J299" s="553" t="s">
        <v>425</v>
      </c>
      <c r="K299" s="553" t="s">
        <v>442</v>
      </c>
      <c r="L299" s="553" t="s">
        <v>429</v>
      </c>
      <c r="M299" s="553" t="s">
        <v>430</v>
      </c>
      <c r="N299" s="553" t="s">
        <v>431</v>
      </c>
      <c r="O299" s="553" t="s">
        <v>431</v>
      </c>
      <c r="P299" s="553" t="s">
        <v>432</v>
      </c>
      <c r="Q299" s="553" t="s">
        <v>423</v>
      </c>
      <c r="R299" s="553" t="s">
        <v>475</v>
      </c>
      <c r="S299" s="573" t="e">
        <f>IF(VLOOKUP($X299,'Tabulka 3D'!$B$10:$G$53,'Tabulka 3D'!M$1,0)="","",VLOOKUP($X299,'Tabulka 3D'!$B$10:$G$53,'Tabulka 3D'!M$1,0))</f>
        <v>#N/A</v>
      </c>
      <c r="T299" s="573" t="e">
        <f>IF(VLOOKUP($X299,'Tabulka 3D'!$B$10:$G$53,'Tabulka 3D'!N$1,0)="","",VLOOKUP($X299,'Tabulka 3D'!$B$10:$G$53,'Tabulka 3D'!N$1,0))</f>
        <v>#N/A</v>
      </c>
      <c r="U299" s="573" t="e">
        <f>IF(VLOOKUP($X299,'Tabulka 3D'!$B$10:$G$53,'Tabulka 3D'!O$1,0)="","",VLOOKUP($X299,'Tabulka 3D'!$B$10:$G$53,'Tabulka 3D'!O$1,0))</f>
        <v>#N/A</v>
      </c>
      <c r="V299" s="573" t="e">
        <f>IF(VLOOKUP($X299,'Tabulka 3D'!$B$10:$G$53,'Tabulka 3D'!P$1,0)="","",VLOOKUP($X299,'Tabulka 3D'!$B$10:$G$53,'Tabulka 3D'!P$1,0))</f>
        <v>#N/A</v>
      </c>
      <c r="W299" s="553"/>
      <c r="X299" s="553" t="str">
        <f t="shared" si="3"/>
        <v>A.N.@@._Z.S1313._Z.C._Z.KX._Z.T.S.V._T._T.XDC.N.EDP3</v>
      </c>
      <c r="Y299" s="553"/>
      <c r="Z299" s="553"/>
      <c r="AA299" s="558" t="str">
        <f>IFERROR(+IF(X299=VLOOKUP(X299,'Tabulka 3D'!$B$10:$B$53,1,0),"OK","check!!!!"),"check!!!!")</f>
        <v>check!!!!</v>
      </c>
      <c r="AB299" s="562" t="str">
        <f>IF('Tabulka 3D'!B$42=X299,"ok","check!!!!")</f>
        <v>check!!!!</v>
      </c>
      <c r="AC299" s="559"/>
    </row>
    <row r="300" spans="1:29">
      <c r="A300" s="553" t="s">
        <v>422</v>
      </c>
      <c r="B300" s="553" t="s">
        <v>423</v>
      </c>
      <c r="C300" s="553" t="s">
        <v>424</v>
      </c>
      <c r="D300" s="553" t="s">
        <v>425</v>
      </c>
      <c r="E300" s="553" t="s">
        <v>436</v>
      </c>
      <c r="F300" s="553" t="s">
        <v>425</v>
      </c>
      <c r="G300" s="553" t="s">
        <v>438</v>
      </c>
      <c r="H300" s="553" t="s">
        <v>425</v>
      </c>
      <c r="I300" s="553" t="s">
        <v>487</v>
      </c>
      <c r="J300" s="553" t="s">
        <v>425</v>
      </c>
      <c r="K300" s="553" t="s">
        <v>442</v>
      </c>
      <c r="L300" s="553" t="s">
        <v>429</v>
      </c>
      <c r="M300" s="553" t="s">
        <v>430</v>
      </c>
      <c r="N300" s="553" t="s">
        <v>431</v>
      </c>
      <c r="O300" s="553" t="s">
        <v>431</v>
      </c>
      <c r="P300" s="553" t="s">
        <v>432</v>
      </c>
      <c r="Q300" s="553" t="s">
        <v>423</v>
      </c>
      <c r="R300" s="553" t="s">
        <v>475</v>
      </c>
      <c r="S300" s="573" t="e">
        <f>IF(VLOOKUP($X300,'Tabulka 3D'!$B$10:$G$53,'Tabulka 3D'!M$1,0)="","",VLOOKUP($X300,'Tabulka 3D'!$B$10:$G$53,'Tabulka 3D'!M$1,0))</f>
        <v>#N/A</v>
      </c>
      <c r="T300" s="573" t="e">
        <f>IF(VLOOKUP($X300,'Tabulka 3D'!$B$10:$G$53,'Tabulka 3D'!N$1,0)="","",VLOOKUP($X300,'Tabulka 3D'!$B$10:$G$53,'Tabulka 3D'!N$1,0))</f>
        <v>#N/A</v>
      </c>
      <c r="U300" s="573" t="e">
        <f>IF(VLOOKUP($X300,'Tabulka 3D'!$B$10:$G$53,'Tabulka 3D'!O$1,0)="","",VLOOKUP($X300,'Tabulka 3D'!$B$10:$G$53,'Tabulka 3D'!O$1,0))</f>
        <v>#N/A</v>
      </c>
      <c r="V300" s="573" t="e">
        <f>IF(VLOOKUP($X300,'Tabulka 3D'!$B$10:$G$53,'Tabulka 3D'!P$1,0)="","",VLOOKUP($X300,'Tabulka 3D'!$B$10:$G$53,'Tabulka 3D'!P$1,0))</f>
        <v>#N/A</v>
      </c>
      <c r="W300" s="553"/>
      <c r="X300" s="553" t="str">
        <f t="shared" si="3"/>
        <v>A.N.@@._Z.S1313._Z.C._Z.YA3._Z.T.S.V._T._T.XDC.N.EDP3</v>
      </c>
      <c r="Y300" s="553"/>
      <c r="Z300" s="553"/>
      <c r="AA300" s="558" t="str">
        <f>IFERROR(+IF(X300=VLOOKUP(X300,'Tabulka 3D'!$B$10:$B$53,1,0),"OK","check!!!!"),"check!!!!")</f>
        <v>check!!!!</v>
      </c>
      <c r="AB300" s="562" t="str">
        <f>IF('Tabulka 3D'!B$44=X300,"ok","check!!!!")</f>
        <v>check!!!!</v>
      </c>
      <c r="AC300" s="559"/>
    </row>
    <row r="301" spans="1:29">
      <c r="A301" s="553" t="s">
        <v>422</v>
      </c>
      <c r="B301" s="553" t="s">
        <v>423</v>
      </c>
      <c r="C301" s="553" t="s">
        <v>424</v>
      </c>
      <c r="D301" s="553" t="s">
        <v>425</v>
      </c>
      <c r="E301" s="553" t="s">
        <v>436</v>
      </c>
      <c r="F301" s="553" t="s">
        <v>425</v>
      </c>
      <c r="G301" s="553" t="s">
        <v>438</v>
      </c>
      <c r="H301" s="553" t="s">
        <v>425</v>
      </c>
      <c r="I301" s="553" t="s">
        <v>488</v>
      </c>
      <c r="J301" s="553" t="s">
        <v>425</v>
      </c>
      <c r="K301" s="553" t="s">
        <v>425</v>
      </c>
      <c r="L301" s="553" t="s">
        <v>429</v>
      </c>
      <c r="M301" s="553" t="s">
        <v>430</v>
      </c>
      <c r="N301" s="553" t="s">
        <v>431</v>
      </c>
      <c r="O301" s="553" t="s">
        <v>431</v>
      </c>
      <c r="P301" s="553" t="s">
        <v>432</v>
      </c>
      <c r="Q301" s="553" t="s">
        <v>423</v>
      </c>
      <c r="R301" s="553" t="s">
        <v>475</v>
      </c>
      <c r="S301" s="573" t="e">
        <f>IF(VLOOKUP($X301,'Tabulka 3D'!$B$10:$G$53,'Tabulka 3D'!M$1,0)="","",VLOOKUP($X301,'Tabulka 3D'!$B$10:$G$53,'Tabulka 3D'!M$1,0))</f>
        <v>#N/A</v>
      </c>
      <c r="T301" s="573" t="e">
        <f>IF(VLOOKUP($X301,'Tabulka 3D'!$B$10:$G$53,'Tabulka 3D'!N$1,0)="","",VLOOKUP($X301,'Tabulka 3D'!$B$10:$G$53,'Tabulka 3D'!N$1,0))</f>
        <v>#N/A</v>
      </c>
      <c r="U301" s="573" t="e">
        <f>IF(VLOOKUP($X301,'Tabulka 3D'!$B$10:$G$53,'Tabulka 3D'!O$1,0)="","",VLOOKUP($X301,'Tabulka 3D'!$B$10:$G$53,'Tabulka 3D'!O$1,0))</f>
        <v>#N/A</v>
      </c>
      <c r="V301" s="573" t="e">
        <f>IF(VLOOKUP($X301,'Tabulka 3D'!$B$10:$G$53,'Tabulka 3D'!P$1,0)="","",VLOOKUP($X301,'Tabulka 3D'!$B$10:$G$53,'Tabulka 3D'!P$1,0))</f>
        <v>#N/A</v>
      </c>
      <c r="W301" s="553"/>
      <c r="X301" s="553" t="str">
        <f t="shared" si="3"/>
        <v>A.N.@@._Z.S1313._Z.C._Z.B9FX9._Z._Z.S.V._T._T.XDC.N.EDP3</v>
      </c>
      <c r="Y301" s="553"/>
      <c r="Z301" s="553"/>
      <c r="AA301" s="558" t="str">
        <f>IFERROR(+IF(X301=VLOOKUP(X301,'Tabulka 3D'!$B$10:$B$53,1,0),"OK","check!!!!"),"check!!!!")</f>
        <v>check!!!!</v>
      </c>
      <c r="AB301" s="562" t="str">
        <f>IF('Tabulka 3D'!B$45=X301,"ok","check!!!!")</f>
        <v>check!!!!</v>
      </c>
      <c r="AC301" s="559"/>
    </row>
    <row r="302" spans="1:29">
      <c r="A302" s="553" t="s">
        <v>422</v>
      </c>
      <c r="B302" s="553" t="s">
        <v>423</v>
      </c>
      <c r="C302" s="553" t="s">
        <v>424</v>
      </c>
      <c r="D302" s="553" t="s">
        <v>425</v>
      </c>
      <c r="E302" s="553" t="s">
        <v>436</v>
      </c>
      <c r="F302" s="553" t="s">
        <v>425</v>
      </c>
      <c r="G302" s="553" t="s">
        <v>438</v>
      </c>
      <c r="H302" s="553" t="s">
        <v>425</v>
      </c>
      <c r="I302" s="553" t="s">
        <v>489</v>
      </c>
      <c r="J302" s="553" t="s">
        <v>425</v>
      </c>
      <c r="K302" s="553" t="s">
        <v>442</v>
      </c>
      <c r="L302" s="553" t="s">
        <v>429</v>
      </c>
      <c r="M302" s="553" t="s">
        <v>430</v>
      </c>
      <c r="N302" s="553" t="s">
        <v>431</v>
      </c>
      <c r="O302" s="553" t="s">
        <v>431</v>
      </c>
      <c r="P302" s="553" t="s">
        <v>432</v>
      </c>
      <c r="Q302" s="553" t="s">
        <v>423</v>
      </c>
      <c r="R302" s="553" t="s">
        <v>475</v>
      </c>
      <c r="S302" s="573" t="e">
        <f>IF(VLOOKUP($X302,'Tabulka 3D'!$B$10:$G$53,'Tabulka 3D'!M$1,0)="","",VLOOKUP($X302,'Tabulka 3D'!$B$10:$G$53,'Tabulka 3D'!M$1,0))</f>
        <v>#N/A</v>
      </c>
      <c r="T302" s="573" t="e">
        <f>IF(VLOOKUP($X302,'Tabulka 3D'!$B$10:$G$53,'Tabulka 3D'!N$1,0)="","",VLOOKUP($X302,'Tabulka 3D'!$B$10:$G$53,'Tabulka 3D'!N$1,0))</f>
        <v>#N/A</v>
      </c>
      <c r="U302" s="573" t="e">
        <f>IF(VLOOKUP($X302,'Tabulka 3D'!$B$10:$G$53,'Tabulka 3D'!O$1,0)="","",VLOOKUP($X302,'Tabulka 3D'!$B$10:$G$53,'Tabulka 3D'!O$1,0))</f>
        <v>#N/A</v>
      </c>
      <c r="V302" s="573" t="e">
        <f>IF(VLOOKUP($X302,'Tabulka 3D'!$B$10:$G$53,'Tabulka 3D'!P$1,0)="","",VLOOKUP($X302,'Tabulka 3D'!$B$10:$G$53,'Tabulka 3D'!P$1,0))</f>
        <v>#N/A</v>
      </c>
      <c r="W302" s="553"/>
      <c r="X302" s="553" t="str">
        <f t="shared" si="3"/>
        <v>A.N.@@._Z.S1313._Z.C._Z.YA3O._Z.T.S.V._T._T.XDC.N.EDP3</v>
      </c>
      <c r="Y302" s="553"/>
      <c r="Z302" s="553"/>
      <c r="AA302" s="558" t="str">
        <f>IFERROR(+IF(X302=VLOOKUP(X302,'Tabulka 3D'!$B$10:$B$53,1,0),"OK","check!!!!"),"check!!!!")</f>
        <v>check!!!!</v>
      </c>
      <c r="AB302" s="562" t="str">
        <f>IF('Tabulka 3D'!B$46=X302,"ok","check!!!!")</f>
        <v>check!!!!</v>
      </c>
      <c r="AC302" s="559"/>
    </row>
    <row r="303" spans="1:29">
      <c r="A303" s="553" t="s">
        <v>422</v>
      </c>
      <c r="B303" s="553" t="s">
        <v>423</v>
      </c>
      <c r="C303" s="553" t="s">
        <v>424</v>
      </c>
      <c r="D303" s="553" t="s">
        <v>425</v>
      </c>
      <c r="E303" s="553" t="s">
        <v>436</v>
      </c>
      <c r="F303" s="553" t="s">
        <v>425</v>
      </c>
      <c r="G303" s="553" t="s">
        <v>438</v>
      </c>
      <c r="H303" s="553" t="s">
        <v>425</v>
      </c>
      <c r="I303" s="553" t="s">
        <v>490</v>
      </c>
      <c r="J303" s="553" t="s">
        <v>441</v>
      </c>
      <c r="K303" s="553" t="s">
        <v>442</v>
      </c>
      <c r="L303" s="553" t="s">
        <v>443</v>
      </c>
      <c r="M303" s="553" t="s">
        <v>430</v>
      </c>
      <c r="N303" s="553" t="s">
        <v>431</v>
      </c>
      <c r="O303" s="553" t="s">
        <v>431</v>
      </c>
      <c r="P303" s="553" t="s">
        <v>432</v>
      </c>
      <c r="Q303" s="553" t="s">
        <v>423</v>
      </c>
      <c r="R303" s="553" t="s">
        <v>475</v>
      </c>
      <c r="S303" s="573" t="e">
        <f>IF(VLOOKUP($X303,'Tabulka 3D'!$B$10:$G$53,'Tabulka 3D'!M$1,0)="","",VLOOKUP($X303,'Tabulka 3D'!$B$10:$G$53,'Tabulka 3D'!M$1,0))</f>
        <v>#N/A</v>
      </c>
      <c r="T303" s="573" t="e">
        <f>IF(VLOOKUP($X303,'Tabulka 3D'!$B$10:$G$53,'Tabulka 3D'!N$1,0)="","",VLOOKUP($X303,'Tabulka 3D'!$B$10:$G$53,'Tabulka 3D'!N$1,0))</f>
        <v>#N/A</v>
      </c>
      <c r="U303" s="573" t="e">
        <f>IF(VLOOKUP($X303,'Tabulka 3D'!$B$10:$G$53,'Tabulka 3D'!O$1,0)="","",VLOOKUP($X303,'Tabulka 3D'!$B$10:$G$53,'Tabulka 3D'!O$1,0))</f>
        <v>#N/A</v>
      </c>
      <c r="V303" s="573" t="e">
        <f>IF(VLOOKUP($X303,'Tabulka 3D'!$B$10:$G$53,'Tabulka 3D'!P$1,0)="","",VLOOKUP($X303,'Tabulka 3D'!$B$10:$G$53,'Tabulka 3D'!P$1,0))</f>
        <v>#N/A</v>
      </c>
      <c r="W303" s="553"/>
      <c r="X303" s="553" t="str">
        <f t="shared" ref="X303:X345" si="4">A303&amp;"."&amp;B303&amp;"."&amp;C303&amp;"."&amp;D303&amp;"."&amp;E303&amp;"."&amp;F303&amp;"."&amp;G303&amp;"."&amp;H303&amp;"."&amp;I303&amp;"."&amp;J303&amp;"."&amp;K303&amp;"."&amp;L303&amp;"."&amp;M303&amp;"."&amp;N303&amp;"."&amp;O303&amp;"."&amp;P303&amp;"."&amp;Q303&amp;"."&amp;R303</f>
        <v>A.N.@@._Z.S1313._Z.C._Z.LX.GD.T.F.V._T._T.XDC.N.EDP3</v>
      </c>
      <c r="Y303" s="553"/>
      <c r="Z303" s="553"/>
      <c r="AA303" s="558" t="str">
        <f>IFERROR(+IF(X303=VLOOKUP(X303,'Tabulka 3D'!$B$10:$B$53,1,0),"OK","check!!!!"),"check!!!!")</f>
        <v>check!!!!</v>
      </c>
      <c r="AB303" s="562" t="str">
        <f>IF('Tabulka 3D'!B$48=X303,"ok","check!!!!")</f>
        <v>check!!!!</v>
      </c>
      <c r="AC303" s="559"/>
    </row>
    <row r="304" spans="1:29">
      <c r="A304" s="553" t="s">
        <v>422</v>
      </c>
      <c r="B304" s="553" t="s">
        <v>423</v>
      </c>
      <c r="C304" s="553" t="s">
        <v>424</v>
      </c>
      <c r="D304" s="553" t="s">
        <v>425</v>
      </c>
      <c r="E304" s="553" t="s">
        <v>436</v>
      </c>
      <c r="F304" s="553" t="s">
        <v>426</v>
      </c>
      <c r="G304" s="553" t="s">
        <v>438</v>
      </c>
      <c r="H304" s="553" t="s">
        <v>492</v>
      </c>
      <c r="I304" s="553" t="s">
        <v>440</v>
      </c>
      <c r="J304" s="553" t="s">
        <v>441</v>
      </c>
      <c r="K304" s="553" t="s">
        <v>442</v>
      </c>
      <c r="L304" s="553" t="s">
        <v>443</v>
      </c>
      <c r="M304" s="553" t="s">
        <v>430</v>
      </c>
      <c r="N304" s="553" t="s">
        <v>431</v>
      </c>
      <c r="O304" s="553" t="s">
        <v>431</v>
      </c>
      <c r="P304" s="553" t="s">
        <v>432</v>
      </c>
      <c r="Q304" s="553" t="s">
        <v>423</v>
      </c>
      <c r="R304" s="553" t="s">
        <v>475</v>
      </c>
      <c r="S304" s="573" t="e">
        <f>IF(VLOOKUP($X304,'Tabulka 3D'!$B$10:$G$53,'Tabulka 3D'!M$1,0)="","",VLOOKUP($X304,'Tabulka 3D'!$B$10:$G$53,'Tabulka 3D'!M$1,0))</f>
        <v>#N/A</v>
      </c>
      <c r="T304" s="573" t="e">
        <f>IF(VLOOKUP($X304,'Tabulka 3D'!$B$10:$G$53,'Tabulka 3D'!N$1,0)="","",VLOOKUP($X304,'Tabulka 3D'!$B$10:$G$53,'Tabulka 3D'!N$1,0))</f>
        <v>#N/A</v>
      </c>
      <c r="U304" s="573" t="e">
        <f>IF(VLOOKUP($X304,'Tabulka 3D'!$B$10:$G$53,'Tabulka 3D'!O$1,0)="","",VLOOKUP($X304,'Tabulka 3D'!$B$10:$G$53,'Tabulka 3D'!O$1,0))</f>
        <v>#N/A</v>
      </c>
      <c r="V304" s="573" t="e">
        <f>IF(VLOOKUP($X304,'Tabulka 3D'!$B$10:$G$53,'Tabulka 3D'!P$1,0)="","",VLOOKUP($X304,'Tabulka 3D'!$B$10:$G$53,'Tabulka 3D'!P$1,0))</f>
        <v>#N/A</v>
      </c>
      <c r="W304" s="553"/>
      <c r="X304" s="553" t="str">
        <f t="shared" si="4"/>
        <v>A.N.@@._Z.S1313.S13.C.NE.LE.GD.T.F.V._T._T.XDC.N.EDP3</v>
      </c>
      <c r="Y304" s="553"/>
      <c r="Z304" s="553"/>
      <c r="AA304" s="558" t="str">
        <f>IFERROR(+IF(X304=VLOOKUP(X304,'Tabulka 3D'!$B$10:$B$53,1,0),"OK","check!!!!"),"check!!!!")</f>
        <v>check!!!!</v>
      </c>
      <c r="AB304" s="562" t="str">
        <f>IF('Tabulka 3D'!B$51=X304,"ok","check!!!!")</f>
        <v>check!!!!</v>
      </c>
      <c r="AC304" s="559"/>
    </row>
    <row r="305" spans="1:29">
      <c r="A305" s="553" t="s">
        <v>422</v>
      </c>
      <c r="B305" s="553" t="s">
        <v>423</v>
      </c>
      <c r="C305" s="553" t="s">
        <v>424</v>
      </c>
      <c r="D305" s="553" t="s">
        <v>425</v>
      </c>
      <c r="E305" s="553" t="s">
        <v>436</v>
      </c>
      <c r="F305" s="553" t="s">
        <v>425</v>
      </c>
      <c r="G305" s="553" t="s">
        <v>438</v>
      </c>
      <c r="H305" s="553" t="s">
        <v>439</v>
      </c>
      <c r="I305" s="553" t="s">
        <v>440</v>
      </c>
      <c r="J305" s="553" t="s">
        <v>441</v>
      </c>
      <c r="K305" s="553" t="s">
        <v>442</v>
      </c>
      <c r="L305" s="553" t="s">
        <v>443</v>
      </c>
      <c r="M305" s="553" t="s">
        <v>430</v>
      </c>
      <c r="N305" s="553" t="s">
        <v>431</v>
      </c>
      <c r="O305" s="553" t="s">
        <v>431</v>
      </c>
      <c r="P305" s="553" t="s">
        <v>432</v>
      </c>
      <c r="Q305" s="553" t="s">
        <v>423</v>
      </c>
      <c r="R305" s="553" t="s">
        <v>475</v>
      </c>
      <c r="S305" s="573" t="e">
        <f>IF(VLOOKUP($X305,'Tabulka 3D'!$B$10:$G$53,'Tabulka 3D'!M$1,0)="","",VLOOKUP($X305,'Tabulka 3D'!$B$10:$G$53,'Tabulka 3D'!M$1,0))</f>
        <v>#N/A</v>
      </c>
      <c r="T305" s="573" t="e">
        <f>IF(VLOOKUP($X305,'Tabulka 3D'!$B$10:$G$53,'Tabulka 3D'!N$1,0)="","",VLOOKUP($X305,'Tabulka 3D'!$B$10:$G$53,'Tabulka 3D'!N$1,0))</f>
        <v>#N/A</v>
      </c>
      <c r="U305" s="573" t="e">
        <f>IF(VLOOKUP($X305,'Tabulka 3D'!$B$10:$G$53,'Tabulka 3D'!O$1,0)="","",VLOOKUP($X305,'Tabulka 3D'!$B$10:$G$53,'Tabulka 3D'!O$1,0))</f>
        <v>#N/A</v>
      </c>
      <c r="V305" s="573" t="e">
        <f>IF(VLOOKUP($X305,'Tabulka 3D'!$B$10:$G$53,'Tabulka 3D'!P$1,0)="","",VLOOKUP($X305,'Tabulka 3D'!$B$10:$G$53,'Tabulka 3D'!P$1,0))</f>
        <v>#N/A</v>
      </c>
      <c r="W305" s="553"/>
      <c r="X305" s="553" t="str">
        <f t="shared" si="4"/>
        <v>A.N.@@._Z.S1313._Z.C.L.LE.GD.T.F.V._T._T.XDC.N.EDP3</v>
      </c>
      <c r="Y305" s="553"/>
      <c r="Z305" s="553"/>
      <c r="AA305" s="558" t="str">
        <f>IFERROR(+IF(X305=VLOOKUP(X305,'Tabulka 3D'!$B$10:$B$53,1,0),"OK","check!!!!"),"check!!!!")</f>
        <v>check!!!!</v>
      </c>
      <c r="AB305" s="562" t="str">
        <f>IF('Tabulka 3D'!B$52=X305,"ok","check!!!!")</f>
        <v>check!!!!</v>
      </c>
      <c r="AC305" s="559"/>
    </row>
    <row r="306" spans="1:29">
      <c r="A306" s="553" t="s">
        <v>422</v>
      </c>
      <c r="B306" s="553" t="s">
        <v>423</v>
      </c>
      <c r="C306" s="553" t="s">
        <v>424</v>
      </c>
      <c r="D306" s="553" t="s">
        <v>425</v>
      </c>
      <c r="E306" s="553" t="s">
        <v>436</v>
      </c>
      <c r="F306" s="553" t="s">
        <v>495</v>
      </c>
      <c r="G306" s="553" t="s">
        <v>425</v>
      </c>
      <c r="H306" s="553" t="s">
        <v>422</v>
      </c>
      <c r="I306" s="553" t="s">
        <v>440</v>
      </c>
      <c r="J306" s="553" t="s">
        <v>441</v>
      </c>
      <c r="K306" s="553" t="s">
        <v>442</v>
      </c>
      <c r="L306" s="553" t="s">
        <v>443</v>
      </c>
      <c r="M306" s="553" t="s">
        <v>430</v>
      </c>
      <c r="N306" s="553" t="s">
        <v>431</v>
      </c>
      <c r="O306" s="553" t="s">
        <v>431</v>
      </c>
      <c r="P306" s="553" t="s">
        <v>432</v>
      </c>
      <c r="Q306" s="553" t="s">
        <v>423</v>
      </c>
      <c r="R306" s="553" t="s">
        <v>475</v>
      </c>
      <c r="S306" s="573" t="e">
        <f>IF(VLOOKUP($X306,'Tabulka 3D'!$B$10:$G$53,'Tabulka 3D'!M$1,0)="","",VLOOKUP($X306,'Tabulka 3D'!$B$10:$G$53,'Tabulka 3D'!M$1,0))</f>
        <v>#N/A</v>
      </c>
      <c r="T306" s="573" t="e">
        <f>IF(VLOOKUP($X306,'Tabulka 3D'!$B$10:$G$53,'Tabulka 3D'!N$1,0)="","",VLOOKUP($X306,'Tabulka 3D'!$B$10:$G$53,'Tabulka 3D'!N$1,0))</f>
        <v>#N/A</v>
      </c>
      <c r="U306" s="573" t="e">
        <f>IF(VLOOKUP($X306,'Tabulka 3D'!$B$10:$G$53,'Tabulka 3D'!O$1,0)="","",VLOOKUP($X306,'Tabulka 3D'!$B$10:$G$53,'Tabulka 3D'!O$1,0))</f>
        <v>#N/A</v>
      </c>
      <c r="V306" s="573" t="e">
        <f>IF(VLOOKUP($X306,'Tabulka 3D'!$B$10:$G$53,'Tabulka 3D'!P$1,0)="","",VLOOKUP($X306,'Tabulka 3D'!$B$10:$G$53,'Tabulka 3D'!P$1,0))</f>
        <v>#N/A</v>
      </c>
      <c r="W306" s="553"/>
      <c r="X306" s="553" t="str">
        <f t="shared" si="4"/>
        <v>A.N.@@._Z.S1313.S13R._Z.A.LE.GD.T.F.V._T._T.XDC.N.EDP3</v>
      </c>
      <c r="Y306" s="553"/>
      <c r="Z306" s="553"/>
      <c r="AA306" s="558" t="str">
        <f>IFERROR(+IF(X306=VLOOKUP(X306,'Tabulka 3D'!$B$10:$B$53,1,0),"OK","check!!!!"),"check!!!!")</f>
        <v>check!!!!</v>
      </c>
      <c r="AB306" s="562" t="str">
        <f>IF('Tabulka 3D'!B$53=X306,"ok","check!!!!")</f>
        <v>check!!!!</v>
      </c>
      <c r="AC306" s="559"/>
    </row>
    <row r="307" spans="1:29">
      <c r="A307" s="553" t="s">
        <v>422</v>
      </c>
      <c r="B307" s="553" t="s">
        <v>423</v>
      </c>
      <c r="C307" s="553" t="s">
        <v>424</v>
      </c>
      <c r="D307" s="553" t="s">
        <v>425</v>
      </c>
      <c r="E307" s="553" t="s">
        <v>437</v>
      </c>
      <c r="F307" s="553" t="s">
        <v>425</v>
      </c>
      <c r="G307" s="553" t="s">
        <v>425</v>
      </c>
      <c r="H307" s="553" t="s">
        <v>427</v>
      </c>
      <c r="I307" s="553" t="s">
        <v>428</v>
      </c>
      <c r="J307" s="553" t="s">
        <v>425</v>
      </c>
      <c r="K307" s="553" t="s">
        <v>425</v>
      </c>
      <c r="L307" s="553" t="s">
        <v>429</v>
      </c>
      <c r="M307" s="553" t="s">
        <v>430</v>
      </c>
      <c r="N307" s="553" t="s">
        <v>431</v>
      </c>
      <c r="O307" s="553" t="s">
        <v>431</v>
      </c>
      <c r="P307" s="553" t="s">
        <v>432</v>
      </c>
      <c r="Q307" s="553" t="s">
        <v>423</v>
      </c>
      <c r="R307" s="553" t="s">
        <v>475</v>
      </c>
      <c r="S307" s="574" t="e">
        <f>IF(VLOOKUP($X307,'Tabulka 3E'!$B$10:$G$53,'Tabulka 3E'!M$1,0)="","",VLOOKUP($X307,'Tabulka 3E'!$B$10:$G$53,'Tabulka 3E'!M$1,0))</f>
        <v>#N/A</v>
      </c>
      <c r="T307" s="574" t="e">
        <f>IF(VLOOKUP($X307,'Tabulka 3E'!$B$10:$G$53,'Tabulka 3E'!N$1,0)="","",VLOOKUP($X307,'Tabulka 3E'!$B$10:$G$53,'Tabulka 3E'!N$1,0))</f>
        <v>#N/A</v>
      </c>
      <c r="U307" s="574" t="e">
        <f>IF(VLOOKUP($X307,'Tabulka 3E'!$B$10:$G$53,'Tabulka 3E'!O$1,0)="","",VLOOKUP($X307,'Tabulka 3E'!$B$10:$G$53,'Tabulka 3E'!O$1,0))</f>
        <v>#N/A</v>
      </c>
      <c r="V307" s="574" t="e">
        <f>IF(VLOOKUP($X307,'Tabulka 3E'!$B$10:$G$53,'Tabulka 3E'!P$1,0)="","",VLOOKUP($X307,'Tabulka 3E'!$B$10:$G$53,'Tabulka 3E'!P$1,0))</f>
        <v>#N/A</v>
      </c>
      <c r="W307" s="553"/>
      <c r="X307" s="553" t="str">
        <f t="shared" si="4"/>
        <v>A.N.@@._Z.S1314._Z._Z.B.B9._Z._Z.S.V._T._T.XDC.N.EDP3</v>
      </c>
      <c r="Y307" s="553"/>
      <c r="Z307" s="553"/>
      <c r="AA307" s="558" t="str">
        <f>IFERROR(+IF(X307=VLOOKUP(X307,'Tabulka 3E'!$B$10:$B$53,1,0),"OK","check!!!!"),"check!!!!")</f>
        <v>check!!!!</v>
      </c>
      <c r="AB307" s="562" t="str">
        <f>IF('Tabulka 3E'!B$10=X307,"ok","check!!!!")</f>
        <v>check!!!!</v>
      </c>
      <c r="AC307" s="559"/>
    </row>
    <row r="308" spans="1:29">
      <c r="A308" s="553" t="s">
        <v>422</v>
      </c>
      <c r="B308" s="553" t="s">
        <v>423</v>
      </c>
      <c r="C308" s="553" t="s">
        <v>424</v>
      </c>
      <c r="D308" s="553" t="s">
        <v>425</v>
      </c>
      <c r="E308" s="553" t="s">
        <v>437</v>
      </c>
      <c r="F308" s="553" t="s">
        <v>425</v>
      </c>
      <c r="G308" s="553" t="s">
        <v>438</v>
      </c>
      <c r="H308" s="553" t="s">
        <v>422</v>
      </c>
      <c r="I308" s="553" t="s">
        <v>443</v>
      </c>
      <c r="J308" s="553" t="s">
        <v>443</v>
      </c>
      <c r="K308" s="553" t="s">
        <v>442</v>
      </c>
      <c r="L308" s="553" t="s">
        <v>429</v>
      </c>
      <c r="M308" s="553" t="s">
        <v>430</v>
      </c>
      <c r="N308" s="553" t="s">
        <v>431</v>
      </c>
      <c r="O308" s="553" t="s">
        <v>431</v>
      </c>
      <c r="P308" s="553" t="s">
        <v>432</v>
      </c>
      <c r="Q308" s="553" t="s">
        <v>423</v>
      </c>
      <c r="R308" s="553" t="s">
        <v>475</v>
      </c>
      <c r="S308" s="574" t="e">
        <f>IF(VLOOKUP($X308,'Tabulka 3E'!$B$10:$G$53,'Tabulka 3E'!M$1,0)="","",VLOOKUP($X308,'Tabulka 3E'!$B$10:$G$53,'Tabulka 3E'!M$1,0))</f>
        <v>#N/A</v>
      </c>
      <c r="T308" s="574" t="e">
        <f>IF(VLOOKUP($X308,'Tabulka 3E'!$B$10:$G$53,'Tabulka 3E'!N$1,0)="","",VLOOKUP($X308,'Tabulka 3E'!$B$10:$G$53,'Tabulka 3E'!N$1,0))</f>
        <v>#N/A</v>
      </c>
      <c r="U308" s="574" t="e">
        <f>IF(VLOOKUP($X308,'Tabulka 3E'!$B$10:$G$53,'Tabulka 3E'!O$1,0)="","",VLOOKUP($X308,'Tabulka 3E'!$B$10:$G$53,'Tabulka 3E'!O$1,0))</f>
        <v>#N/A</v>
      </c>
      <c r="V308" s="574" t="e">
        <f>IF(VLOOKUP($X308,'Tabulka 3E'!$B$10:$G$53,'Tabulka 3E'!P$1,0)="","",VLOOKUP($X308,'Tabulka 3E'!$B$10:$G$53,'Tabulka 3E'!P$1,0))</f>
        <v>#N/A</v>
      </c>
      <c r="W308" s="553"/>
      <c r="X308" s="553" t="str">
        <f t="shared" si="4"/>
        <v>A.N.@@._Z.S1314._Z.C.A.F.F.T.S.V._T._T.XDC.N.EDP3</v>
      </c>
      <c r="Y308" s="553"/>
      <c r="Z308" s="553"/>
      <c r="AA308" s="558" t="str">
        <f>IFERROR(+IF(X308=VLOOKUP(X308,'Tabulka 3E'!$B$10:$B$53,1,0),"OK","check!!!!"),"check!!!!")</f>
        <v>check!!!!</v>
      </c>
      <c r="AB308" s="562" t="str">
        <f>IF('Tabulka 3E'!B$12=X308,"ok","check!!!!")</f>
        <v>check!!!!</v>
      </c>
      <c r="AC308" s="559"/>
    </row>
    <row r="309" spans="1:29">
      <c r="A309" s="553" t="s">
        <v>422</v>
      </c>
      <c r="B309" s="553" t="s">
        <v>423</v>
      </c>
      <c r="C309" s="553" t="s">
        <v>424</v>
      </c>
      <c r="D309" s="553" t="s">
        <v>425</v>
      </c>
      <c r="E309" s="553" t="s">
        <v>437</v>
      </c>
      <c r="F309" s="553" t="s">
        <v>425</v>
      </c>
      <c r="G309" s="553" t="s">
        <v>438</v>
      </c>
      <c r="H309" s="553" t="s">
        <v>422</v>
      </c>
      <c r="I309" s="553" t="s">
        <v>443</v>
      </c>
      <c r="J309" s="553" t="s">
        <v>444</v>
      </c>
      <c r="K309" s="553" t="s">
        <v>442</v>
      </c>
      <c r="L309" s="553" t="s">
        <v>429</v>
      </c>
      <c r="M309" s="553" t="s">
        <v>430</v>
      </c>
      <c r="N309" s="553" t="s">
        <v>431</v>
      </c>
      <c r="O309" s="553" t="s">
        <v>431</v>
      </c>
      <c r="P309" s="553" t="s">
        <v>432</v>
      </c>
      <c r="Q309" s="553" t="s">
        <v>423</v>
      </c>
      <c r="R309" s="553" t="s">
        <v>475</v>
      </c>
      <c r="S309" s="574" t="e">
        <f>IF(VLOOKUP($X309,'Tabulka 3E'!$B$10:$G$53,'Tabulka 3E'!M$1,0)="","",VLOOKUP($X309,'Tabulka 3E'!$B$10:$G$53,'Tabulka 3E'!M$1,0))</f>
        <v>#N/A</v>
      </c>
      <c r="T309" s="574" t="e">
        <f>IF(VLOOKUP($X309,'Tabulka 3E'!$B$10:$G$53,'Tabulka 3E'!N$1,0)="","",VLOOKUP($X309,'Tabulka 3E'!$B$10:$G$53,'Tabulka 3E'!N$1,0))</f>
        <v>#N/A</v>
      </c>
      <c r="U309" s="574" t="e">
        <f>IF(VLOOKUP($X309,'Tabulka 3E'!$B$10:$G$53,'Tabulka 3E'!O$1,0)="","",VLOOKUP($X309,'Tabulka 3E'!$B$10:$G$53,'Tabulka 3E'!O$1,0))</f>
        <v>#N/A</v>
      </c>
      <c r="V309" s="574" t="e">
        <f>IF(VLOOKUP($X309,'Tabulka 3E'!$B$10:$G$53,'Tabulka 3E'!P$1,0)="","",VLOOKUP($X309,'Tabulka 3E'!$B$10:$G$53,'Tabulka 3E'!P$1,0))</f>
        <v>#N/A</v>
      </c>
      <c r="W309" s="553"/>
      <c r="X309" s="553" t="str">
        <f t="shared" si="4"/>
        <v>A.N.@@._Z.S1314._Z.C.A.F.F2.T.S.V._T._T.XDC.N.EDP3</v>
      </c>
      <c r="Y309" s="553"/>
      <c r="Z309" s="553"/>
      <c r="AA309" s="558" t="str">
        <f>IFERROR(+IF(X309=VLOOKUP(X309,'Tabulka 3E'!$B$10:$B$53,1,0),"OK","check!!!!"),"check!!!!")</f>
        <v>check!!!!</v>
      </c>
      <c r="AB309" s="562" t="str">
        <f>IF('Tabulka 3E'!B$13=X309,"ok","check!!!!")</f>
        <v>check!!!!</v>
      </c>
      <c r="AC309" s="559"/>
    </row>
    <row r="310" spans="1:29">
      <c r="A310" s="553" t="s">
        <v>422</v>
      </c>
      <c r="B310" s="553" t="s">
        <v>423</v>
      </c>
      <c r="C310" s="553" t="s">
        <v>424</v>
      </c>
      <c r="D310" s="553" t="s">
        <v>425</v>
      </c>
      <c r="E310" s="553" t="s">
        <v>437</v>
      </c>
      <c r="F310" s="553" t="s">
        <v>425</v>
      </c>
      <c r="G310" s="553" t="s">
        <v>438</v>
      </c>
      <c r="H310" s="553" t="s">
        <v>422</v>
      </c>
      <c r="I310" s="553" t="s">
        <v>443</v>
      </c>
      <c r="J310" s="553" t="s">
        <v>445</v>
      </c>
      <c r="K310" s="553" t="s">
        <v>442</v>
      </c>
      <c r="L310" s="553" t="s">
        <v>429</v>
      </c>
      <c r="M310" s="553" t="s">
        <v>430</v>
      </c>
      <c r="N310" s="553" t="s">
        <v>431</v>
      </c>
      <c r="O310" s="553" t="s">
        <v>431</v>
      </c>
      <c r="P310" s="553" t="s">
        <v>432</v>
      </c>
      <c r="Q310" s="553" t="s">
        <v>423</v>
      </c>
      <c r="R310" s="553" t="s">
        <v>475</v>
      </c>
      <c r="S310" s="574" t="e">
        <f>IF(VLOOKUP($X310,'Tabulka 3E'!$B$10:$G$53,'Tabulka 3E'!M$1,0)="","",VLOOKUP($X310,'Tabulka 3E'!$B$10:$G$53,'Tabulka 3E'!M$1,0))</f>
        <v>#N/A</v>
      </c>
      <c r="T310" s="574" t="e">
        <f>IF(VLOOKUP($X310,'Tabulka 3E'!$B$10:$G$53,'Tabulka 3E'!N$1,0)="","",VLOOKUP($X310,'Tabulka 3E'!$B$10:$G$53,'Tabulka 3E'!N$1,0))</f>
        <v>#N/A</v>
      </c>
      <c r="U310" s="574" t="e">
        <f>IF(VLOOKUP($X310,'Tabulka 3E'!$B$10:$G$53,'Tabulka 3E'!O$1,0)="","",VLOOKUP($X310,'Tabulka 3E'!$B$10:$G$53,'Tabulka 3E'!O$1,0))</f>
        <v>#N/A</v>
      </c>
      <c r="V310" s="574" t="e">
        <f>IF(VLOOKUP($X310,'Tabulka 3E'!$B$10:$G$53,'Tabulka 3E'!P$1,0)="","",VLOOKUP($X310,'Tabulka 3E'!$B$10:$G$53,'Tabulka 3E'!P$1,0))</f>
        <v>#N/A</v>
      </c>
      <c r="W310" s="553"/>
      <c r="X310" s="553" t="str">
        <f t="shared" si="4"/>
        <v>A.N.@@._Z.S1314._Z.C.A.F.F3.T.S.V._T._T.XDC.N.EDP3</v>
      </c>
      <c r="Y310" s="553"/>
      <c r="Z310" s="553"/>
      <c r="AA310" s="558" t="str">
        <f>IFERROR(+IF(X310=VLOOKUP(X310,'Tabulka 3E'!$B$10:$B$53,1,0),"OK","check!!!!"),"check!!!!")</f>
        <v>check!!!!</v>
      </c>
      <c r="AB310" s="562" t="str">
        <f>IF('Tabulka 3E'!B$14=X310,"ok","check!!!!")</f>
        <v>check!!!!</v>
      </c>
      <c r="AC310" s="559"/>
    </row>
    <row r="311" spans="1:29">
      <c r="A311" s="553" t="s">
        <v>422</v>
      </c>
      <c r="B311" s="553" t="s">
        <v>423</v>
      </c>
      <c r="C311" s="553" t="s">
        <v>424</v>
      </c>
      <c r="D311" s="553" t="s">
        <v>425</v>
      </c>
      <c r="E311" s="553" t="s">
        <v>437</v>
      </c>
      <c r="F311" s="553" t="s">
        <v>425</v>
      </c>
      <c r="G311" s="553" t="s">
        <v>438</v>
      </c>
      <c r="H311" s="553" t="s">
        <v>422</v>
      </c>
      <c r="I311" s="553" t="s">
        <v>443</v>
      </c>
      <c r="J311" s="553" t="s">
        <v>446</v>
      </c>
      <c r="K311" s="553" t="s">
        <v>442</v>
      </c>
      <c r="L311" s="553" t="s">
        <v>429</v>
      </c>
      <c r="M311" s="553" t="s">
        <v>430</v>
      </c>
      <c r="N311" s="553" t="s">
        <v>431</v>
      </c>
      <c r="O311" s="553" t="s">
        <v>431</v>
      </c>
      <c r="P311" s="553" t="s">
        <v>432</v>
      </c>
      <c r="Q311" s="553" t="s">
        <v>423</v>
      </c>
      <c r="R311" s="553" t="s">
        <v>475</v>
      </c>
      <c r="S311" s="574" t="e">
        <f>IF(VLOOKUP($X311,'Tabulka 3E'!$B$10:$G$53,'Tabulka 3E'!M$1,0)="","",VLOOKUP($X311,'Tabulka 3E'!$B$10:$G$53,'Tabulka 3E'!M$1,0))</f>
        <v>#N/A</v>
      </c>
      <c r="T311" s="574" t="e">
        <f>IF(VLOOKUP($X311,'Tabulka 3E'!$B$10:$G$53,'Tabulka 3E'!N$1,0)="","",VLOOKUP($X311,'Tabulka 3E'!$B$10:$G$53,'Tabulka 3E'!N$1,0))</f>
        <v>#N/A</v>
      </c>
      <c r="U311" s="574" t="e">
        <f>IF(VLOOKUP($X311,'Tabulka 3E'!$B$10:$G$53,'Tabulka 3E'!O$1,0)="","",VLOOKUP($X311,'Tabulka 3E'!$B$10:$G$53,'Tabulka 3E'!O$1,0))</f>
        <v>#N/A</v>
      </c>
      <c r="V311" s="574" t="e">
        <f>IF(VLOOKUP($X311,'Tabulka 3E'!$B$10:$G$53,'Tabulka 3E'!P$1,0)="","",VLOOKUP($X311,'Tabulka 3E'!$B$10:$G$53,'Tabulka 3E'!P$1,0))</f>
        <v>#N/A</v>
      </c>
      <c r="W311" s="553"/>
      <c r="X311" s="553" t="str">
        <f t="shared" si="4"/>
        <v>A.N.@@._Z.S1314._Z.C.A.F.F4.T.S.V._T._T.XDC.N.EDP3</v>
      </c>
      <c r="Y311" s="553"/>
      <c r="Z311" s="553"/>
      <c r="AA311" s="558" t="str">
        <f>IFERROR(+IF(X311=VLOOKUP(X311,'Tabulka 3E'!$B$10:$B$53,1,0),"OK","check!!!!"),"check!!!!")</f>
        <v>check!!!!</v>
      </c>
      <c r="AB311" s="562" t="str">
        <f>IF('Tabulka 3E'!B$15=X311,"ok","check!!!!")</f>
        <v>check!!!!</v>
      </c>
      <c r="AC311" s="559"/>
    </row>
    <row r="312" spans="1:29">
      <c r="A312" s="553" t="s">
        <v>422</v>
      </c>
      <c r="B312" s="553" t="s">
        <v>423</v>
      </c>
      <c r="C312" s="553" t="s">
        <v>424</v>
      </c>
      <c r="D312" s="553" t="s">
        <v>425</v>
      </c>
      <c r="E312" s="553" t="s">
        <v>437</v>
      </c>
      <c r="F312" s="553" t="s">
        <v>425</v>
      </c>
      <c r="G312" s="553" t="s">
        <v>438</v>
      </c>
      <c r="H312" s="553" t="s">
        <v>454</v>
      </c>
      <c r="I312" s="553" t="s">
        <v>443</v>
      </c>
      <c r="J312" s="553" t="s">
        <v>446</v>
      </c>
      <c r="K312" s="553" t="s">
        <v>442</v>
      </c>
      <c r="L312" s="553" t="s">
        <v>429</v>
      </c>
      <c r="M312" s="553" t="s">
        <v>430</v>
      </c>
      <c r="N312" s="553" t="s">
        <v>431</v>
      </c>
      <c r="O312" s="553" t="s">
        <v>431</v>
      </c>
      <c r="P312" s="553" t="s">
        <v>432</v>
      </c>
      <c r="Q312" s="553" t="s">
        <v>423</v>
      </c>
      <c r="R312" s="553" t="s">
        <v>475</v>
      </c>
      <c r="S312" s="574" t="e">
        <f>IF(VLOOKUP($X312,'Tabulka 3E'!$B$10:$G$53,'Tabulka 3E'!M$1,0)="","",VLOOKUP($X312,'Tabulka 3E'!$B$10:$G$53,'Tabulka 3E'!M$1,0))</f>
        <v>#N/A</v>
      </c>
      <c r="T312" s="574" t="e">
        <f>IF(VLOOKUP($X312,'Tabulka 3E'!$B$10:$G$53,'Tabulka 3E'!N$1,0)="","",VLOOKUP($X312,'Tabulka 3E'!$B$10:$G$53,'Tabulka 3E'!N$1,0))</f>
        <v>#N/A</v>
      </c>
      <c r="U312" s="574" t="e">
        <f>IF(VLOOKUP($X312,'Tabulka 3E'!$B$10:$G$53,'Tabulka 3E'!O$1,0)="","",VLOOKUP($X312,'Tabulka 3E'!$B$10:$G$53,'Tabulka 3E'!O$1,0))</f>
        <v>#N/A</v>
      </c>
      <c r="V312" s="574" t="e">
        <f>IF(VLOOKUP($X312,'Tabulka 3E'!$B$10:$G$53,'Tabulka 3E'!P$1,0)="","",VLOOKUP($X312,'Tabulka 3E'!$B$10:$G$53,'Tabulka 3E'!P$1,0))</f>
        <v>#N/A</v>
      </c>
      <c r="W312" s="553"/>
      <c r="X312" s="553" t="str">
        <f t="shared" si="4"/>
        <v>A.N.@@._Z.S1314._Z.C.AI.F.F4.T.S.V._T._T.XDC.N.EDP3</v>
      </c>
      <c r="Y312" s="553"/>
      <c r="Z312" s="553"/>
      <c r="AA312" s="558" t="str">
        <f>IFERROR(+IF(X312=VLOOKUP(X312,'Tabulka 3E'!$B$10:$B$53,1,0),"OK","check!!!!"),"check!!!!")</f>
        <v>check!!!!</v>
      </c>
      <c r="AB312" s="562" t="str">
        <f>IF('Tabulka 3E'!B$16=X312,"ok","check!!!!")</f>
        <v>check!!!!</v>
      </c>
      <c r="AC312" s="559"/>
    </row>
    <row r="313" spans="1:29">
      <c r="A313" s="553" t="s">
        <v>422</v>
      </c>
      <c r="B313" s="553" t="s">
        <v>423</v>
      </c>
      <c r="C313" s="553" t="s">
        <v>424</v>
      </c>
      <c r="D313" s="553" t="s">
        <v>425</v>
      </c>
      <c r="E313" s="553" t="s">
        <v>437</v>
      </c>
      <c r="F313" s="553" t="s">
        <v>425</v>
      </c>
      <c r="G313" s="553" t="s">
        <v>438</v>
      </c>
      <c r="H313" s="553" t="s">
        <v>455</v>
      </c>
      <c r="I313" s="553" t="s">
        <v>443</v>
      </c>
      <c r="J313" s="553" t="s">
        <v>446</v>
      </c>
      <c r="K313" s="553" t="s">
        <v>442</v>
      </c>
      <c r="L313" s="553" t="s">
        <v>429</v>
      </c>
      <c r="M313" s="553" t="s">
        <v>430</v>
      </c>
      <c r="N313" s="553" t="s">
        <v>431</v>
      </c>
      <c r="O313" s="553" t="s">
        <v>431</v>
      </c>
      <c r="P313" s="553" t="s">
        <v>432</v>
      </c>
      <c r="Q313" s="553" t="s">
        <v>423</v>
      </c>
      <c r="R313" s="553" t="s">
        <v>475</v>
      </c>
      <c r="S313" s="574" t="e">
        <f>IF(VLOOKUP($X313,'Tabulka 3E'!$B$10:$G$53,'Tabulka 3E'!M$1,0)="","",VLOOKUP($X313,'Tabulka 3E'!$B$10:$G$53,'Tabulka 3E'!M$1,0))</f>
        <v>#N/A</v>
      </c>
      <c r="T313" s="574" t="e">
        <f>IF(VLOOKUP($X313,'Tabulka 3E'!$B$10:$G$53,'Tabulka 3E'!N$1,0)="","",VLOOKUP($X313,'Tabulka 3E'!$B$10:$G$53,'Tabulka 3E'!N$1,0))</f>
        <v>#N/A</v>
      </c>
      <c r="U313" s="574" t="e">
        <f>IF(VLOOKUP($X313,'Tabulka 3E'!$B$10:$G$53,'Tabulka 3E'!O$1,0)="","",VLOOKUP($X313,'Tabulka 3E'!$B$10:$G$53,'Tabulka 3E'!O$1,0))</f>
        <v>#N/A</v>
      </c>
      <c r="V313" s="574" t="e">
        <f>IF(VLOOKUP($X313,'Tabulka 3E'!$B$10:$G$53,'Tabulka 3E'!P$1,0)="","",VLOOKUP($X313,'Tabulka 3E'!$B$10:$G$53,'Tabulka 3E'!P$1,0))</f>
        <v>#N/A</v>
      </c>
      <c r="W313" s="553"/>
      <c r="X313" s="553" t="str">
        <f t="shared" si="4"/>
        <v>A.N.@@._Z.S1314._Z.C.AD.F.F4.T.S.V._T._T.XDC.N.EDP3</v>
      </c>
      <c r="Y313" s="553"/>
      <c r="Z313" s="553"/>
      <c r="AA313" s="558" t="str">
        <f>IFERROR(+IF(X313=VLOOKUP(X313,'Tabulka 3E'!$B$10:$B$53,1,0),"OK","check!!!!"),"check!!!!")</f>
        <v>check!!!!</v>
      </c>
      <c r="AB313" s="562" t="str">
        <f>IF('Tabulka 3E'!B$17=X313,"ok","check!!!!")</f>
        <v>check!!!!</v>
      </c>
      <c r="AC313" s="559"/>
    </row>
    <row r="314" spans="1:29">
      <c r="A314" s="553" t="s">
        <v>422</v>
      </c>
      <c r="B314" s="553" t="s">
        <v>423</v>
      </c>
      <c r="C314" s="553" t="s">
        <v>424</v>
      </c>
      <c r="D314" s="553" t="s">
        <v>425</v>
      </c>
      <c r="E314" s="553" t="s">
        <v>437</v>
      </c>
      <c r="F314" s="553" t="s">
        <v>425</v>
      </c>
      <c r="G314" s="553" t="s">
        <v>438</v>
      </c>
      <c r="H314" s="553" t="s">
        <v>422</v>
      </c>
      <c r="I314" s="553" t="s">
        <v>443</v>
      </c>
      <c r="J314" s="553" t="s">
        <v>446</v>
      </c>
      <c r="K314" s="553" t="s">
        <v>429</v>
      </c>
      <c r="L314" s="553" t="s">
        <v>429</v>
      </c>
      <c r="M314" s="553" t="s">
        <v>430</v>
      </c>
      <c r="N314" s="553" t="s">
        <v>431</v>
      </c>
      <c r="O314" s="553" t="s">
        <v>431</v>
      </c>
      <c r="P314" s="553" t="s">
        <v>432</v>
      </c>
      <c r="Q314" s="553" t="s">
        <v>423</v>
      </c>
      <c r="R314" s="553" t="s">
        <v>475</v>
      </c>
      <c r="S314" s="574" t="e">
        <f>IF(VLOOKUP($X314,'Tabulka 3E'!$B$10:$G$53,'Tabulka 3E'!M$1,0)="","",VLOOKUP($X314,'Tabulka 3E'!$B$10:$G$53,'Tabulka 3E'!M$1,0))</f>
        <v>#N/A</v>
      </c>
      <c r="T314" s="574" t="e">
        <f>IF(VLOOKUP($X314,'Tabulka 3E'!$B$10:$G$53,'Tabulka 3E'!N$1,0)="","",VLOOKUP($X314,'Tabulka 3E'!$B$10:$G$53,'Tabulka 3E'!N$1,0))</f>
        <v>#N/A</v>
      </c>
      <c r="U314" s="574" t="e">
        <f>IF(VLOOKUP($X314,'Tabulka 3E'!$B$10:$G$53,'Tabulka 3E'!O$1,0)="","",VLOOKUP($X314,'Tabulka 3E'!$B$10:$G$53,'Tabulka 3E'!O$1,0))</f>
        <v>#N/A</v>
      </c>
      <c r="V314" s="574" t="e">
        <f>IF(VLOOKUP($X314,'Tabulka 3E'!$B$10:$G$53,'Tabulka 3E'!P$1,0)="","",VLOOKUP($X314,'Tabulka 3E'!$B$10:$G$53,'Tabulka 3E'!P$1,0))</f>
        <v>#N/A</v>
      </c>
      <c r="W314" s="553"/>
      <c r="X314" s="553" t="str">
        <f t="shared" si="4"/>
        <v>A.N.@@._Z.S1314._Z.C.A.F.F4.S.S.V._T._T.XDC.N.EDP3</v>
      </c>
      <c r="Y314" s="553"/>
      <c r="Z314" s="553"/>
      <c r="AA314" s="558" t="str">
        <f>IFERROR(+IF(X314=VLOOKUP(X314,'Tabulka 3E'!$B$10:$B$53,1,0),"OK","check!!!!"),"check!!!!")</f>
        <v>check!!!!</v>
      </c>
      <c r="AB314" s="562" t="str">
        <f>IF('Tabulka 3E'!B$18=X314,"ok","check!!!!")</f>
        <v>check!!!!</v>
      </c>
      <c r="AC314" s="559"/>
    </row>
    <row r="315" spans="1:29">
      <c r="A315" s="553" t="s">
        <v>422</v>
      </c>
      <c r="B315" s="553" t="s">
        <v>423</v>
      </c>
      <c r="C315" s="553" t="s">
        <v>424</v>
      </c>
      <c r="D315" s="553" t="s">
        <v>425</v>
      </c>
      <c r="E315" s="553" t="s">
        <v>437</v>
      </c>
      <c r="F315" s="553" t="s">
        <v>425</v>
      </c>
      <c r="G315" s="553" t="s">
        <v>438</v>
      </c>
      <c r="H315" s="553" t="s">
        <v>422</v>
      </c>
      <c r="I315" s="553" t="s">
        <v>443</v>
      </c>
      <c r="J315" s="553" t="s">
        <v>446</v>
      </c>
      <c r="K315" s="553" t="s">
        <v>439</v>
      </c>
      <c r="L315" s="553" t="s">
        <v>429</v>
      </c>
      <c r="M315" s="553" t="s">
        <v>430</v>
      </c>
      <c r="N315" s="553" t="s">
        <v>431</v>
      </c>
      <c r="O315" s="553" t="s">
        <v>431</v>
      </c>
      <c r="P315" s="553" t="s">
        <v>432</v>
      </c>
      <c r="Q315" s="553" t="s">
        <v>423</v>
      </c>
      <c r="R315" s="553" t="s">
        <v>475</v>
      </c>
      <c r="S315" s="574" t="e">
        <f>IF(VLOOKUP($X315,'Tabulka 3E'!$B$10:$G$53,'Tabulka 3E'!M$1,0)="","",VLOOKUP($X315,'Tabulka 3E'!$B$10:$G$53,'Tabulka 3E'!M$1,0))</f>
        <v>#N/A</v>
      </c>
      <c r="T315" s="574" t="e">
        <f>IF(VLOOKUP($X315,'Tabulka 3E'!$B$10:$G$53,'Tabulka 3E'!N$1,0)="","",VLOOKUP($X315,'Tabulka 3E'!$B$10:$G$53,'Tabulka 3E'!N$1,0))</f>
        <v>#N/A</v>
      </c>
      <c r="U315" s="574" t="e">
        <f>IF(VLOOKUP($X315,'Tabulka 3E'!$B$10:$G$53,'Tabulka 3E'!O$1,0)="","",VLOOKUP($X315,'Tabulka 3E'!$B$10:$G$53,'Tabulka 3E'!O$1,0))</f>
        <v>#N/A</v>
      </c>
      <c r="V315" s="574" t="e">
        <f>IF(VLOOKUP($X315,'Tabulka 3E'!$B$10:$G$53,'Tabulka 3E'!P$1,0)="","",VLOOKUP($X315,'Tabulka 3E'!$B$10:$G$53,'Tabulka 3E'!P$1,0))</f>
        <v>#N/A</v>
      </c>
      <c r="W315" s="553"/>
      <c r="X315" s="553" t="str">
        <f t="shared" si="4"/>
        <v>A.N.@@._Z.S1314._Z.C.A.F.F4.L.S.V._T._T.XDC.N.EDP3</v>
      </c>
      <c r="Y315" s="553"/>
      <c r="Z315" s="553"/>
      <c r="AA315" s="558" t="str">
        <f>IFERROR(+IF(X315=VLOOKUP(X315,'Tabulka 3E'!$B$10:$B$53,1,0),"OK","check!!!!"),"check!!!!")</f>
        <v>check!!!!</v>
      </c>
      <c r="AB315" s="562" t="str">
        <f>IF('Tabulka 3E'!B$19=X315,"ok","check!!!!")</f>
        <v>check!!!!</v>
      </c>
      <c r="AC315" s="559"/>
    </row>
    <row r="316" spans="1:29">
      <c r="A316" s="553" t="s">
        <v>422</v>
      </c>
      <c r="B316" s="553" t="s">
        <v>423</v>
      </c>
      <c r="C316" s="553" t="s">
        <v>424</v>
      </c>
      <c r="D316" s="553" t="s">
        <v>425</v>
      </c>
      <c r="E316" s="553" t="s">
        <v>437</v>
      </c>
      <c r="F316" s="553" t="s">
        <v>425</v>
      </c>
      <c r="G316" s="553" t="s">
        <v>438</v>
      </c>
      <c r="H316" s="553" t="s">
        <v>454</v>
      </c>
      <c r="I316" s="553" t="s">
        <v>443</v>
      </c>
      <c r="J316" s="553" t="s">
        <v>446</v>
      </c>
      <c r="K316" s="553" t="s">
        <v>439</v>
      </c>
      <c r="L316" s="553" t="s">
        <v>429</v>
      </c>
      <c r="M316" s="553" t="s">
        <v>430</v>
      </c>
      <c r="N316" s="553" t="s">
        <v>431</v>
      </c>
      <c r="O316" s="553" t="s">
        <v>431</v>
      </c>
      <c r="P316" s="553" t="s">
        <v>432</v>
      </c>
      <c r="Q316" s="553" t="s">
        <v>423</v>
      </c>
      <c r="R316" s="553" t="s">
        <v>475</v>
      </c>
      <c r="S316" s="574" t="e">
        <f>IF(VLOOKUP($X316,'Tabulka 3E'!$B$10:$G$53,'Tabulka 3E'!M$1,0)="","",VLOOKUP($X316,'Tabulka 3E'!$B$10:$G$53,'Tabulka 3E'!M$1,0))</f>
        <v>#N/A</v>
      </c>
      <c r="T316" s="574" t="e">
        <f>IF(VLOOKUP($X316,'Tabulka 3E'!$B$10:$G$53,'Tabulka 3E'!N$1,0)="","",VLOOKUP($X316,'Tabulka 3E'!$B$10:$G$53,'Tabulka 3E'!N$1,0))</f>
        <v>#N/A</v>
      </c>
      <c r="U316" s="574" t="e">
        <f>IF(VLOOKUP($X316,'Tabulka 3E'!$B$10:$G$53,'Tabulka 3E'!O$1,0)="","",VLOOKUP($X316,'Tabulka 3E'!$B$10:$G$53,'Tabulka 3E'!O$1,0))</f>
        <v>#N/A</v>
      </c>
      <c r="V316" s="574" t="e">
        <f>IF(VLOOKUP($X316,'Tabulka 3E'!$B$10:$G$53,'Tabulka 3E'!P$1,0)="","",VLOOKUP($X316,'Tabulka 3E'!$B$10:$G$53,'Tabulka 3E'!P$1,0))</f>
        <v>#N/A</v>
      </c>
      <c r="W316" s="553"/>
      <c r="X316" s="553" t="str">
        <f t="shared" si="4"/>
        <v>A.N.@@._Z.S1314._Z.C.AI.F.F4.L.S.V._T._T.XDC.N.EDP3</v>
      </c>
      <c r="Y316" s="553"/>
      <c r="Z316" s="553"/>
      <c r="AA316" s="558" t="str">
        <f>IFERROR(+IF(X316=VLOOKUP(X316,'Tabulka 3E'!$B$10:$B$53,1,0),"OK","check!!!!"),"check!!!!")</f>
        <v>check!!!!</v>
      </c>
      <c r="AB316" s="562" t="str">
        <f>IF('Tabulka 3E'!B$20=X316,"ok","check!!!!")</f>
        <v>check!!!!</v>
      </c>
      <c r="AC316" s="559"/>
    </row>
    <row r="317" spans="1:29">
      <c r="A317" s="553" t="s">
        <v>422</v>
      </c>
      <c r="B317" s="553" t="s">
        <v>423</v>
      </c>
      <c r="C317" s="553" t="s">
        <v>424</v>
      </c>
      <c r="D317" s="553" t="s">
        <v>425</v>
      </c>
      <c r="E317" s="553" t="s">
        <v>437</v>
      </c>
      <c r="F317" s="553" t="s">
        <v>425</v>
      </c>
      <c r="G317" s="553" t="s">
        <v>438</v>
      </c>
      <c r="H317" s="553" t="s">
        <v>455</v>
      </c>
      <c r="I317" s="553" t="s">
        <v>443</v>
      </c>
      <c r="J317" s="553" t="s">
        <v>446</v>
      </c>
      <c r="K317" s="553" t="s">
        <v>439</v>
      </c>
      <c r="L317" s="553" t="s">
        <v>429</v>
      </c>
      <c r="M317" s="553" t="s">
        <v>430</v>
      </c>
      <c r="N317" s="553" t="s">
        <v>431</v>
      </c>
      <c r="O317" s="553" t="s">
        <v>431</v>
      </c>
      <c r="P317" s="553" t="s">
        <v>432</v>
      </c>
      <c r="Q317" s="553" t="s">
        <v>423</v>
      </c>
      <c r="R317" s="553" t="s">
        <v>475</v>
      </c>
      <c r="S317" s="574" t="e">
        <f>IF(VLOOKUP($X317,'Tabulka 3E'!$B$10:$G$53,'Tabulka 3E'!M$1,0)="","",VLOOKUP($X317,'Tabulka 3E'!$B$10:$G$53,'Tabulka 3E'!M$1,0))</f>
        <v>#N/A</v>
      </c>
      <c r="T317" s="574" t="e">
        <f>IF(VLOOKUP($X317,'Tabulka 3E'!$B$10:$G$53,'Tabulka 3E'!N$1,0)="","",VLOOKUP($X317,'Tabulka 3E'!$B$10:$G$53,'Tabulka 3E'!N$1,0))</f>
        <v>#N/A</v>
      </c>
      <c r="U317" s="574" t="e">
        <f>IF(VLOOKUP($X317,'Tabulka 3E'!$B$10:$G$53,'Tabulka 3E'!O$1,0)="","",VLOOKUP($X317,'Tabulka 3E'!$B$10:$G$53,'Tabulka 3E'!O$1,0))</f>
        <v>#N/A</v>
      </c>
      <c r="V317" s="574" t="e">
        <f>IF(VLOOKUP($X317,'Tabulka 3E'!$B$10:$G$53,'Tabulka 3E'!P$1,0)="","",VLOOKUP($X317,'Tabulka 3E'!$B$10:$G$53,'Tabulka 3E'!P$1,0))</f>
        <v>#N/A</v>
      </c>
      <c r="W317" s="553"/>
      <c r="X317" s="553" t="str">
        <f t="shared" si="4"/>
        <v>A.N.@@._Z.S1314._Z.C.AD.F.F4.L.S.V._T._T.XDC.N.EDP3</v>
      </c>
      <c r="Y317" s="553"/>
      <c r="Z317" s="553"/>
      <c r="AA317" s="558" t="str">
        <f>IFERROR(+IF(X317=VLOOKUP(X317,'Tabulka 3E'!$B$10:$B$53,1,0),"OK","check!!!!"),"check!!!!")</f>
        <v>check!!!!</v>
      </c>
      <c r="AB317" s="562" t="str">
        <f>IF('Tabulka 3E'!B$21=X317,"ok","check!!!!")</f>
        <v>check!!!!</v>
      </c>
      <c r="AC317" s="559"/>
    </row>
    <row r="318" spans="1:29">
      <c r="A318" s="553" t="s">
        <v>422</v>
      </c>
      <c r="B318" s="553" t="s">
        <v>423</v>
      </c>
      <c r="C318" s="553" t="s">
        <v>424</v>
      </c>
      <c r="D318" s="553" t="s">
        <v>425</v>
      </c>
      <c r="E318" s="553" t="s">
        <v>437</v>
      </c>
      <c r="F318" s="553" t="s">
        <v>425</v>
      </c>
      <c r="G318" s="553" t="s">
        <v>438</v>
      </c>
      <c r="H318" s="553" t="s">
        <v>422</v>
      </c>
      <c r="I318" s="553" t="s">
        <v>443</v>
      </c>
      <c r="J318" s="553" t="s">
        <v>456</v>
      </c>
      <c r="K318" s="553" t="s">
        <v>442</v>
      </c>
      <c r="L318" s="553" t="s">
        <v>429</v>
      </c>
      <c r="M318" s="553" t="s">
        <v>430</v>
      </c>
      <c r="N318" s="553" t="s">
        <v>431</v>
      </c>
      <c r="O318" s="553" t="s">
        <v>431</v>
      </c>
      <c r="P318" s="553" t="s">
        <v>432</v>
      </c>
      <c r="Q318" s="553" t="s">
        <v>423</v>
      </c>
      <c r="R318" s="553" t="s">
        <v>475</v>
      </c>
      <c r="S318" s="574" t="e">
        <f>IF(VLOOKUP($X318,'Tabulka 3E'!$B$10:$G$53,'Tabulka 3E'!M$1,0)="","",VLOOKUP($X318,'Tabulka 3E'!$B$10:$G$53,'Tabulka 3E'!M$1,0))</f>
        <v>#N/A</v>
      </c>
      <c r="T318" s="574" t="e">
        <f>IF(VLOOKUP($X318,'Tabulka 3E'!$B$10:$G$53,'Tabulka 3E'!N$1,0)="","",VLOOKUP($X318,'Tabulka 3E'!$B$10:$G$53,'Tabulka 3E'!N$1,0))</f>
        <v>#N/A</v>
      </c>
      <c r="U318" s="574" t="e">
        <f>IF(VLOOKUP($X318,'Tabulka 3E'!$B$10:$G$53,'Tabulka 3E'!O$1,0)="","",VLOOKUP($X318,'Tabulka 3E'!$B$10:$G$53,'Tabulka 3E'!O$1,0))</f>
        <v>#N/A</v>
      </c>
      <c r="V318" s="574" t="e">
        <f>IF(VLOOKUP($X318,'Tabulka 3E'!$B$10:$G$53,'Tabulka 3E'!P$1,0)="","",VLOOKUP($X318,'Tabulka 3E'!$B$10:$G$53,'Tabulka 3E'!P$1,0))</f>
        <v>#N/A</v>
      </c>
      <c r="W318" s="553"/>
      <c r="X318" s="553" t="str">
        <f t="shared" si="4"/>
        <v>A.N.@@._Z.S1314._Z.C.A.F.F5.T.S.V._T._T.XDC.N.EDP3</v>
      </c>
      <c r="Y318" s="553"/>
      <c r="Z318" s="553"/>
      <c r="AA318" s="558" t="str">
        <f>IFERROR(+IF(X318=VLOOKUP(X318,'Tabulka 3E'!$B$10:$B$53,1,0),"OK","check!!!!"),"check!!!!")</f>
        <v>check!!!!</v>
      </c>
      <c r="AB318" s="562" t="str">
        <f>IF('Tabulka 3E'!B$22=X318,"ok","check!!!!")</f>
        <v>check!!!!</v>
      </c>
      <c r="AC318" s="559"/>
    </row>
    <row r="319" spans="1:29">
      <c r="A319" s="553" t="s">
        <v>422</v>
      </c>
      <c r="B319" s="553" t="s">
        <v>423</v>
      </c>
      <c r="C319" s="553" t="s">
        <v>424</v>
      </c>
      <c r="D319" s="553" t="s">
        <v>425</v>
      </c>
      <c r="E319" s="553" t="s">
        <v>437</v>
      </c>
      <c r="F319" s="553" t="s">
        <v>425</v>
      </c>
      <c r="G319" s="553" t="s">
        <v>438</v>
      </c>
      <c r="H319" s="553" t="s">
        <v>422</v>
      </c>
      <c r="I319" s="553" t="s">
        <v>443</v>
      </c>
      <c r="J319" s="553" t="s">
        <v>476</v>
      </c>
      <c r="K319" s="553" t="s">
        <v>442</v>
      </c>
      <c r="L319" s="553" t="s">
        <v>429</v>
      </c>
      <c r="M319" s="553" t="s">
        <v>430</v>
      </c>
      <c r="N319" s="553" t="s">
        <v>431</v>
      </c>
      <c r="O319" s="553" t="s">
        <v>431</v>
      </c>
      <c r="P319" s="553" t="s">
        <v>432</v>
      </c>
      <c r="Q319" s="553" t="s">
        <v>423</v>
      </c>
      <c r="R319" s="553" t="s">
        <v>475</v>
      </c>
      <c r="S319" s="574" t="e">
        <f>IF(VLOOKUP($X319,'Tabulka 3E'!$B$10:$G$53,'Tabulka 3E'!M$1,0)="","",VLOOKUP($X319,'Tabulka 3E'!$B$10:$G$53,'Tabulka 3E'!M$1,0))</f>
        <v>#N/A</v>
      </c>
      <c r="T319" s="574" t="e">
        <f>IF(VLOOKUP($X319,'Tabulka 3E'!$B$10:$G$53,'Tabulka 3E'!N$1,0)="","",VLOOKUP($X319,'Tabulka 3E'!$B$10:$G$53,'Tabulka 3E'!N$1,0))</f>
        <v>#N/A</v>
      </c>
      <c r="U319" s="574" t="e">
        <f>IF(VLOOKUP($X319,'Tabulka 3E'!$B$10:$G$53,'Tabulka 3E'!O$1,0)="","",VLOOKUP($X319,'Tabulka 3E'!$B$10:$G$53,'Tabulka 3E'!O$1,0))</f>
        <v>#N/A</v>
      </c>
      <c r="V319" s="574" t="e">
        <f>IF(VLOOKUP($X319,'Tabulka 3E'!$B$10:$G$53,'Tabulka 3E'!P$1,0)="","",VLOOKUP($X319,'Tabulka 3E'!$B$10:$G$53,'Tabulka 3E'!P$1,0))</f>
        <v>#N/A</v>
      </c>
      <c r="W319" s="553"/>
      <c r="X319" s="553" t="str">
        <f t="shared" si="4"/>
        <v>A.N.@@._Z.S1314._Z.C.A.F.F5PN.T.S.V._T._T.XDC.N.EDP3</v>
      </c>
      <c r="Y319" s="553"/>
      <c r="Z319" s="553"/>
      <c r="AA319" s="558" t="str">
        <f>IFERROR(+IF(X319=VLOOKUP(X319,'Tabulka 3E'!$B$10:$B$53,1,0),"OK","check!!!!"),"check!!!!")</f>
        <v>check!!!!</v>
      </c>
      <c r="AB319" s="562" t="str">
        <f>IF('Tabulka 3E'!B$23=X319,"ok","check!!!!")</f>
        <v>check!!!!</v>
      </c>
      <c r="AC319" s="559"/>
    </row>
    <row r="320" spans="1:29">
      <c r="A320" s="553" t="s">
        <v>422</v>
      </c>
      <c r="B320" s="553" t="s">
        <v>423</v>
      </c>
      <c r="C320" s="553" t="s">
        <v>424</v>
      </c>
      <c r="D320" s="553" t="s">
        <v>425</v>
      </c>
      <c r="E320" s="553" t="s">
        <v>437</v>
      </c>
      <c r="F320" s="553" t="s">
        <v>425</v>
      </c>
      <c r="G320" s="553" t="s">
        <v>438</v>
      </c>
      <c r="H320" s="553" t="s">
        <v>422</v>
      </c>
      <c r="I320" s="553" t="s">
        <v>443</v>
      </c>
      <c r="J320" s="553" t="s">
        <v>477</v>
      </c>
      <c r="K320" s="553" t="s">
        <v>442</v>
      </c>
      <c r="L320" s="553" t="s">
        <v>429</v>
      </c>
      <c r="M320" s="553" t="s">
        <v>430</v>
      </c>
      <c r="N320" s="553" t="s">
        <v>431</v>
      </c>
      <c r="O320" s="553" t="s">
        <v>431</v>
      </c>
      <c r="P320" s="553" t="s">
        <v>432</v>
      </c>
      <c r="Q320" s="553" t="s">
        <v>423</v>
      </c>
      <c r="R320" s="553" t="s">
        <v>475</v>
      </c>
      <c r="S320" s="574" t="e">
        <f>IF(VLOOKUP($X320,'Tabulka 3E'!$B$10:$G$53,'Tabulka 3E'!M$1,0)="","",VLOOKUP($X320,'Tabulka 3E'!$B$10:$G$53,'Tabulka 3E'!M$1,0))</f>
        <v>#N/A</v>
      </c>
      <c r="T320" s="574" t="e">
        <f>IF(VLOOKUP($X320,'Tabulka 3E'!$B$10:$G$53,'Tabulka 3E'!N$1,0)="","",VLOOKUP($X320,'Tabulka 3E'!$B$10:$G$53,'Tabulka 3E'!N$1,0))</f>
        <v>#N/A</v>
      </c>
      <c r="U320" s="574" t="e">
        <f>IF(VLOOKUP($X320,'Tabulka 3E'!$B$10:$G$53,'Tabulka 3E'!O$1,0)="","",VLOOKUP($X320,'Tabulka 3E'!$B$10:$G$53,'Tabulka 3E'!O$1,0))</f>
        <v>#N/A</v>
      </c>
      <c r="V320" s="574" t="e">
        <f>IF(VLOOKUP($X320,'Tabulka 3E'!$B$10:$G$53,'Tabulka 3E'!P$1,0)="","",VLOOKUP($X320,'Tabulka 3E'!$B$10:$G$53,'Tabulka 3E'!P$1,0))</f>
        <v>#N/A</v>
      </c>
      <c r="W320" s="553"/>
      <c r="X320" s="553" t="str">
        <f t="shared" si="4"/>
        <v>A.N.@@._Z.S1314._Z.C.A.F.F5OP.T.S.V._T._T.XDC.N.EDP3</v>
      </c>
      <c r="Y320" s="553"/>
      <c r="Z320" s="553"/>
      <c r="AA320" s="558" t="str">
        <f>IFERROR(+IF(X320=VLOOKUP(X320,'Tabulka 3E'!$B$10:$B$53,1,0),"OK","check!!!!"),"check!!!!")</f>
        <v>check!!!!</v>
      </c>
      <c r="AB320" s="562" t="str">
        <f>IF('Tabulka 3E'!B$24=X320,"ok","check!!!!")</f>
        <v>check!!!!</v>
      </c>
      <c r="AC320" s="559"/>
    </row>
    <row r="321" spans="1:29">
      <c r="A321" s="553" t="s">
        <v>422</v>
      </c>
      <c r="B321" s="553" t="s">
        <v>423</v>
      </c>
      <c r="C321" s="553" t="s">
        <v>424</v>
      </c>
      <c r="D321" s="553" t="s">
        <v>425</v>
      </c>
      <c r="E321" s="553" t="s">
        <v>437</v>
      </c>
      <c r="F321" s="553" t="s">
        <v>425</v>
      </c>
      <c r="G321" s="553" t="s">
        <v>438</v>
      </c>
      <c r="H321" s="553" t="s">
        <v>454</v>
      </c>
      <c r="I321" s="553" t="s">
        <v>443</v>
      </c>
      <c r="J321" s="553" t="s">
        <v>477</v>
      </c>
      <c r="K321" s="553" t="s">
        <v>442</v>
      </c>
      <c r="L321" s="553" t="s">
        <v>429</v>
      </c>
      <c r="M321" s="553" t="s">
        <v>430</v>
      </c>
      <c r="N321" s="553" t="s">
        <v>431</v>
      </c>
      <c r="O321" s="553" t="s">
        <v>431</v>
      </c>
      <c r="P321" s="553" t="s">
        <v>432</v>
      </c>
      <c r="Q321" s="553" t="s">
        <v>423</v>
      </c>
      <c r="R321" s="553" t="s">
        <v>475</v>
      </c>
      <c r="S321" s="574" t="e">
        <f>IF(VLOOKUP($X321,'Tabulka 3E'!$B$10:$G$53,'Tabulka 3E'!M$1,0)="","",VLOOKUP($X321,'Tabulka 3E'!$B$10:$G$53,'Tabulka 3E'!M$1,0))</f>
        <v>#N/A</v>
      </c>
      <c r="T321" s="574" t="e">
        <f>IF(VLOOKUP($X321,'Tabulka 3E'!$B$10:$G$53,'Tabulka 3E'!N$1,0)="","",VLOOKUP($X321,'Tabulka 3E'!$B$10:$G$53,'Tabulka 3E'!N$1,0))</f>
        <v>#N/A</v>
      </c>
      <c r="U321" s="574" t="e">
        <f>IF(VLOOKUP($X321,'Tabulka 3E'!$B$10:$G$53,'Tabulka 3E'!O$1,0)="","",VLOOKUP($X321,'Tabulka 3E'!$B$10:$G$53,'Tabulka 3E'!O$1,0))</f>
        <v>#N/A</v>
      </c>
      <c r="V321" s="574" t="e">
        <f>IF(VLOOKUP($X321,'Tabulka 3E'!$B$10:$G$53,'Tabulka 3E'!P$1,0)="","",VLOOKUP($X321,'Tabulka 3E'!$B$10:$G$53,'Tabulka 3E'!P$1,0))</f>
        <v>#N/A</v>
      </c>
      <c r="W321" s="553"/>
      <c r="X321" s="553" t="str">
        <f t="shared" si="4"/>
        <v>A.N.@@._Z.S1314._Z.C.AI.F.F5OP.T.S.V._T._T.XDC.N.EDP3</v>
      </c>
      <c r="Y321" s="553"/>
      <c r="Z321" s="553"/>
      <c r="AA321" s="558" t="str">
        <f>IFERROR(+IF(X321=VLOOKUP(X321,'Tabulka 3E'!$B$10:$B$53,1,0),"OK","check!!!!"),"check!!!!")</f>
        <v>check!!!!</v>
      </c>
      <c r="AB321" s="562" t="str">
        <f>IF('Tabulka 3E'!B$25=X321,"ok","check!!!!")</f>
        <v>check!!!!</v>
      </c>
      <c r="AC321" s="559"/>
    </row>
    <row r="322" spans="1:29">
      <c r="A322" s="553" t="s">
        <v>422</v>
      </c>
      <c r="B322" s="553" t="s">
        <v>423</v>
      </c>
      <c r="C322" s="553" t="s">
        <v>424</v>
      </c>
      <c r="D322" s="553" t="s">
        <v>425</v>
      </c>
      <c r="E322" s="553" t="s">
        <v>437</v>
      </c>
      <c r="F322" s="553" t="s">
        <v>425</v>
      </c>
      <c r="G322" s="553" t="s">
        <v>438</v>
      </c>
      <c r="H322" s="553" t="s">
        <v>455</v>
      </c>
      <c r="I322" s="553" t="s">
        <v>443</v>
      </c>
      <c r="J322" s="553" t="s">
        <v>477</v>
      </c>
      <c r="K322" s="553" t="s">
        <v>442</v>
      </c>
      <c r="L322" s="553" t="s">
        <v>429</v>
      </c>
      <c r="M322" s="553" t="s">
        <v>430</v>
      </c>
      <c r="N322" s="553" t="s">
        <v>431</v>
      </c>
      <c r="O322" s="553" t="s">
        <v>431</v>
      </c>
      <c r="P322" s="553" t="s">
        <v>432</v>
      </c>
      <c r="Q322" s="553" t="s">
        <v>423</v>
      </c>
      <c r="R322" s="553" t="s">
        <v>475</v>
      </c>
      <c r="S322" s="574" t="e">
        <f>IF(VLOOKUP($X322,'Tabulka 3E'!$B$10:$G$53,'Tabulka 3E'!M$1,0)="","",VLOOKUP($X322,'Tabulka 3E'!$B$10:$G$53,'Tabulka 3E'!M$1,0))</f>
        <v>#N/A</v>
      </c>
      <c r="T322" s="574" t="e">
        <f>IF(VLOOKUP($X322,'Tabulka 3E'!$B$10:$G$53,'Tabulka 3E'!N$1,0)="","",VLOOKUP($X322,'Tabulka 3E'!$B$10:$G$53,'Tabulka 3E'!N$1,0))</f>
        <v>#N/A</v>
      </c>
      <c r="U322" s="574" t="e">
        <f>IF(VLOOKUP($X322,'Tabulka 3E'!$B$10:$G$53,'Tabulka 3E'!O$1,0)="","",VLOOKUP($X322,'Tabulka 3E'!$B$10:$G$53,'Tabulka 3E'!O$1,0))</f>
        <v>#N/A</v>
      </c>
      <c r="V322" s="574" t="e">
        <f>IF(VLOOKUP($X322,'Tabulka 3E'!$B$10:$G$53,'Tabulka 3E'!P$1,0)="","",VLOOKUP($X322,'Tabulka 3E'!$B$10:$G$53,'Tabulka 3E'!P$1,0))</f>
        <v>#N/A</v>
      </c>
      <c r="W322" s="553"/>
      <c r="X322" s="553" t="str">
        <f t="shared" si="4"/>
        <v>A.N.@@._Z.S1314._Z.C.AD.F.F5OP.T.S.V._T._T.XDC.N.EDP3</v>
      </c>
      <c r="Y322" s="553"/>
      <c r="Z322" s="553"/>
      <c r="AA322" s="558" t="str">
        <f>IFERROR(+IF(X322=VLOOKUP(X322,'Tabulka 3E'!$B$10:$B$53,1,0),"OK","check!!!!"),"check!!!!")</f>
        <v>check!!!!</v>
      </c>
      <c r="AB322" s="562" t="str">
        <f>IF('Tabulka 3E'!B$26=X322,"ok","check!!!!")</f>
        <v>check!!!!</v>
      </c>
      <c r="AC322" s="559"/>
    </row>
    <row r="323" spans="1:29">
      <c r="A323" s="553" t="s">
        <v>422</v>
      </c>
      <c r="B323" s="553" t="s">
        <v>423</v>
      </c>
      <c r="C323" s="553" t="s">
        <v>424</v>
      </c>
      <c r="D323" s="553" t="s">
        <v>425</v>
      </c>
      <c r="E323" s="553" t="s">
        <v>437</v>
      </c>
      <c r="F323" s="553" t="s">
        <v>425</v>
      </c>
      <c r="G323" s="553" t="s">
        <v>438</v>
      </c>
      <c r="H323" s="553" t="s">
        <v>422</v>
      </c>
      <c r="I323" s="553" t="s">
        <v>443</v>
      </c>
      <c r="J323" s="553" t="s">
        <v>478</v>
      </c>
      <c r="K323" s="553" t="s">
        <v>442</v>
      </c>
      <c r="L323" s="553" t="s">
        <v>429</v>
      </c>
      <c r="M323" s="553" t="s">
        <v>430</v>
      </c>
      <c r="N323" s="553" t="s">
        <v>431</v>
      </c>
      <c r="O323" s="553" t="s">
        <v>431</v>
      </c>
      <c r="P323" s="553" t="s">
        <v>432</v>
      </c>
      <c r="Q323" s="553" t="s">
        <v>423</v>
      </c>
      <c r="R323" s="553" t="s">
        <v>475</v>
      </c>
      <c r="S323" s="574" t="e">
        <f>IF(VLOOKUP($X323,'Tabulka 3E'!$B$10:$G$53,'Tabulka 3E'!M$1,0)="","",VLOOKUP($X323,'Tabulka 3E'!$B$10:$G$53,'Tabulka 3E'!M$1,0))</f>
        <v>#N/A</v>
      </c>
      <c r="T323" s="574" t="e">
        <f>IF(VLOOKUP($X323,'Tabulka 3E'!$B$10:$G$53,'Tabulka 3E'!N$1,0)="","",VLOOKUP($X323,'Tabulka 3E'!$B$10:$G$53,'Tabulka 3E'!N$1,0))</f>
        <v>#N/A</v>
      </c>
      <c r="U323" s="574" t="e">
        <f>IF(VLOOKUP($X323,'Tabulka 3E'!$B$10:$G$53,'Tabulka 3E'!O$1,0)="","",VLOOKUP($X323,'Tabulka 3E'!$B$10:$G$53,'Tabulka 3E'!O$1,0))</f>
        <v>#N/A</v>
      </c>
      <c r="V323" s="574" t="e">
        <f>IF(VLOOKUP($X323,'Tabulka 3E'!$B$10:$G$53,'Tabulka 3E'!P$1,0)="","",VLOOKUP($X323,'Tabulka 3E'!$B$10:$G$53,'Tabulka 3E'!P$1,0))</f>
        <v>#N/A</v>
      </c>
      <c r="W323" s="553"/>
      <c r="X323" s="553" t="str">
        <f t="shared" si="4"/>
        <v>A.N.@@._Z.S1314._Z.C.A.F.F71.T.S.V._T._T.XDC.N.EDP3</v>
      </c>
      <c r="Y323" s="553"/>
      <c r="Z323" s="553"/>
      <c r="AA323" s="558" t="str">
        <f>IFERROR(+IF(X323=VLOOKUP(X323,'Tabulka 3E'!$B$10:$B$53,1,0),"OK","check!!!!"),"check!!!!")</f>
        <v>check!!!!</v>
      </c>
      <c r="AB323" s="562" t="str">
        <f>IF('Tabulka 3E'!B$27=X323,"ok","check!!!!")</f>
        <v>check!!!!</v>
      </c>
      <c r="AC323" s="559"/>
    </row>
    <row r="324" spans="1:29">
      <c r="A324" s="553" t="s">
        <v>422</v>
      </c>
      <c r="B324" s="553" t="s">
        <v>423</v>
      </c>
      <c r="C324" s="553" t="s">
        <v>424</v>
      </c>
      <c r="D324" s="553" t="s">
        <v>425</v>
      </c>
      <c r="E324" s="553" t="s">
        <v>437</v>
      </c>
      <c r="F324" s="553" t="s">
        <v>425</v>
      </c>
      <c r="G324" s="553" t="s">
        <v>438</v>
      </c>
      <c r="H324" s="553" t="s">
        <v>422</v>
      </c>
      <c r="I324" s="553" t="s">
        <v>443</v>
      </c>
      <c r="J324" s="553" t="s">
        <v>464</v>
      </c>
      <c r="K324" s="553" t="s">
        <v>442</v>
      </c>
      <c r="L324" s="553" t="s">
        <v>429</v>
      </c>
      <c r="M324" s="553" t="s">
        <v>430</v>
      </c>
      <c r="N324" s="553" t="s">
        <v>431</v>
      </c>
      <c r="O324" s="553" t="s">
        <v>431</v>
      </c>
      <c r="P324" s="553" t="s">
        <v>432</v>
      </c>
      <c r="Q324" s="553" t="s">
        <v>423</v>
      </c>
      <c r="R324" s="553" t="s">
        <v>475</v>
      </c>
      <c r="S324" s="574" t="e">
        <f>IF(VLOOKUP($X324,'Tabulka 3E'!$B$10:$G$53,'Tabulka 3E'!M$1,0)="","",VLOOKUP($X324,'Tabulka 3E'!$B$10:$G$53,'Tabulka 3E'!M$1,0))</f>
        <v>#N/A</v>
      </c>
      <c r="T324" s="574" t="e">
        <f>IF(VLOOKUP($X324,'Tabulka 3E'!$B$10:$G$53,'Tabulka 3E'!N$1,0)="","",VLOOKUP($X324,'Tabulka 3E'!$B$10:$G$53,'Tabulka 3E'!N$1,0))</f>
        <v>#N/A</v>
      </c>
      <c r="U324" s="574" t="e">
        <f>IF(VLOOKUP($X324,'Tabulka 3E'!$B$10:$G$53,'Tabulka 3E'!O$1,0)="","",VLOOKUP($X324,'Tabulka 3E'!$B$10:$G$53,'Tabulka 3E'!O$1,0))</f>
        <v>#N/A</v>
      </c>
      <c r="V324" s="574" t="e">
        <f>IF(VLOOKUP($X324,'Tabulka 3E'!$B$10:$G$53,'Tabulka 3E'!P$1,0)="","",VLOOKUP($X324,'Tabulka 3E'!$B$10:$G$53,'Tabulka 3E'!P$1,0))</f>
        <v>#N/A</v>
      </c>
      <c r="W324" s="553"/>
      <c r="X324" s="553" t="str">
        <f t="shared" si="4"/>
        <v>A.N.@@._Z.S1314._Z.C.A.F.F8.T.S.V._T._T.XDC.N.EDP3</v>
      </c>
      <c r="Y324" s="553"/>
      <c r="Z324" s="553"/>
      <c r="AA324" s="558" t="str">
        <f>IFERROR(+IF(X324=VLOOKUP(X324,'Tabulka 3E'!$B$10:$B$53,1,0),"OK","check!!!!"),"check!!!!")</f>
        <v>check!!!!</v>
      </c>
      <c r="AB324" s="562" t="str">
        <f>IF('Tabulka 3E'!B$28=X324,"ok","check!!!!")</f>
        <v>check!!!!</v>
      </c>
      <c r="AC324" s="559"/>
    </row>
    <row r="325" spans="1:29">
      <c r="A325" s="553" t="s">
        <v>422</v>
      </c>
      <c r="B325" s="553" t="s">
        <v>423</v>
      </c>
      <c r="C325" s="553" t="s">
        <v>424</v>
      </c>
      <c r="D325" s="553" t="s">
        <v>425</v>
      </c>
      <c r="E325" s="553" t="s">
        <v>437</v>
      </c>
      <c r="F325" s="553" t="s">
        <v>425</v>
      </c>
      <c r="G325" s="553" t="s">
        <v>438</v>
      </c>
      <c r="H325" s="553" t="s">
        <v>422</v>
      </c>
      <c r="I325" s="553" t="s">
        <v>443</v>
      </c>
      <c r="J325" s="553" t="s">
        <v>479</v>
      </c>
      <c r="K325" s="553" t="s">
        <v>442</v>
      </c>
      <c r="L325" s="553" t="s">
        <v>429</v>
      </c>
      <c r="M325" s="553" t="s">
        <v>430</v>
      </c>
      <c r="N325" s="553" t="s">
        <v>431</v>
      </c>
      <c r="O325" s="553" t="s">
        <v>431</v>
      </c>
      <c r="P325" s="553" t="s">
        <v>432</v>
      </c>
      <c r="Q325" s="553" t="s">
        <v>423</v>
      </c>
      <c r="R325" s="553" t="s">
        <v>475</v>
      </c>
      <c r="S325" s="574" t="e">
        <f>IF(VLOOKUP($X325,'Tabulka 3E'!$B$10:$G$53,'Tabulka 3E'!M$1,0)="","",VLOOKUP($X325,'Tabulka 3E'!$B$10:$G$53,'Tabulka 3E'!M$1,0))</f>
        <v>#N/A</v>
      </c>
      <c r="T325" s="574" t="e">
        <f>IF(VLOOKUP($X325,'Tabulka 3E'!$B$10:$G$53,'Tabulka 3E'!N$1,0)="","",VLOOKUP($X325,'Tabulka 3E'!$B$10:$G$53,'Tabulka 3E'!N$1,0))</f>
        <v>#N/A</v>
      </c>
      <c r="U325" s="574" t="e">
        <f>IF(VLOOKUP($X325,'Tabulka 3E'!$B$10:$G$53,'Tabulka 3E'!O$1,0)="","",VLOOKUP($X325,'Tabulka 3E'!$B$10:$G$53,'Tabulka 3E'!O$1,0))</f>
        <v>#N/A</v>
      </c>
      <c r="V325" s="574" t="e">
        <f>IF(VLOOKUP($X325,'Tabulka 3E'!$B$10:$G$53,'Tabulka 3E'!P$1,0)="","",VLOOKUP($X325,'Tabulka 3E'!$B$10:$G$53,'Tabulka 3E'!P$1,0))</f>
        <v>#N/A</v>
      </c>
      <c r="W325" s="553"/>
      <c r="X325" s="553" t="str">
        <f t="shared" si="4"/>
        <v>A.N.@@._Z.S1314._Z.C.A.F.FN.T.S.V._T._T.XDC.N.EDP3</v>
      </c>
      <c r="Y325" s="553"/>
      <c r="Z325" s="553"/>
      <c r="AA325" s="558" t="str">
        <f>IFERROR(+IF(X325=VLOOKUP(X325,'Tabulka 3E'!$B$10:$B$53,1,0),"OK","check!!!!"),"check!!!!")</f>
        <v>check!!!!</v>
      </c>
      <c r="AB325" s="562" t="str">
        <f>IF('Tabulka 3E'!B$29=X325,"ok","check!!!!")</f>
        <v>check!!!!</v>
      </c>
      <c r="AC325" s="559"/>
    </row>
    <row r="326" spans="1:29">
      <c r="A326" s="553" t="s">
        <v>422</v>
      </c>
      <c r="B326" s="553" t="s">
        <v>423</v>
      </c>
      <c r="C326" s="553" t="s">
        <v>424</v>
      </c>
      <c r="D326" s="553" t="s">
        <v>425</v>
      </c>
      <c r="E326" s="553" t="s">
        <v>437</v>
      </c>
      <c r="F326" s="553" t="s">
        <v>425</v>
      </c>
      <c r="G326" s="553" t="s">
        <v>438</v>
      </c>
      <c r="H326" s="553" t="s">
        <v>467</v>
      </c>
      <c r="I326" s="553" t="s">
        <v>480</v>
      </c>
      <c r="J326" s="553" t="s">
        <v>425</v>
      </c>
      <c r="K326" s="553" t="s">
        <v>442</v>
      </c>
      <c r="L326" s="553" t="s">
        <v>429</v>
      </c>
      <c r="M326" s="553" t="s">
        <v>430</v>
      </c>
      <c r="N326" s="553" t="s">
        <v>431</v>
      </c>
      <c r="O326" s="553" t="s">
        <v>431</v>
      </c>
      <c r="P326" s="553" t="s">
        <v>432</v>
      </c>
      <c r="Q326" s="553" t="s">
        <v>423</v>
      </c>
      <c r="R326" s="553" t="s">
        <v>475</v>
      </c>
      <c r="S326" s="574" t="e">
        <f>IF(VLOOKUP($X326,'Tabulka 3E'!$B$10:$G$53,'Tabulka 3E'!M$1,0)="","",VLOOKUP($X326,'Tabulka 3E'!$B$10:$G$53,'Tabulka 3E'!M$1,0))</f>
        <v>#N/A</v>
      </c>
      <c r="T326" s="574" t="e">
        <f>IF(VLOOKUP($X326,'Tabulka 3E'!$B$10:$G$53,'Tabulka 3E'!N$1,0)="","",VLOOKUP($X326,'Tabulka 3E'!$B$10:$G$53,'Tabulka 3E'!N$1,0))</f>
        <v>#N/A</v>
      </c>
      <c r="U326" s="574" t="e">
        <f>IF(VLOOKUP($X326,'Tabulka 3E'!$B$10:$G$53,'Tabulka 3E'!O$1,0)="","",VLOOKUP($X326,'Tabulka 3E'!$B$10:$G$53,'Tabulka 3E'!O$1,0))</f>
        <v>#N/A</v>
      </c>
      <c r="V326" s="574" t="e">
        <f>IF(VLOOKUP($X326,'Tabulka 3E'!$B$10:$G$53,'Tabulka 3E'!P$1,0)="","",VLOOKUP($X326,'Tabulka 3E'!$B$10:$G$53,'Tabulka 3E'!P$1,0))</f>
        <v>#N/A</v>
      </c>
      <c r="W326" s="553"/>
      <c r="X326" s="553" t="str">
        <f t="shared" si="4"/>
        <v>A.N.@@._Z.S1314._Z.C._X.ORADJ._Z.T.S.V._T._T.XDC.N.EDP3</v>
      </c>
      <c r="Y326" s="553"/>
      <c r="Z326" s="553"/>
      <c r="AA326" s="558" t="str">
        <f>IFERROR(+IF(X326=VLOOKUP(X326,'Tabulka 3E'!$B$10:$B$53,1,0),"OK","check!!!!"),"check!!!!")</f>
        <v>check!!!!</v>
      </c>
      <c r="AB326" s="562" t="str">
        <f>IF('Tabulka 3E'!B$31=X326,"ok","check!!!!")</f>
        <v>check!!!!</v>
      </c>
      <c r="AC326" s="559"/>
    </row>
    <row r="327" spans="1:29">
      <c r="A327" s="553" t="s">
        <v>422</v>
      </c>
      <c r="B327" s="553" t="s">
        <v>423</v>
      </c>
      <c r="C327" s="553" t="s">
        <v>424</v>
      </c>
      <c r="D327" s="553" t="s">
        <v>425</v>
      </c>
      <c r="E327" s="553" t="s">
        <v>437</v>
      </c>
      <c r="F327" s="553" t="s">
        <v>425</v>
      </c>
      <c r="G327" s="553" t="s">
        <v>438</v>
      </c>
      <c r="H327" s="553" t="s">
        <v>439</v>
      </c>
      <c r="I327" s="553" t="s">
        <v>443</v>
      </c>
      <c r="J327" s="553" t="s">
        <v>491</v>
      </c>
      <c r="K327" s="553" t="s">
        <v>442</v>
      </c>
      <c r="L327" s="553" t="s">
        <v>429</v>
      </c>
      <c r="M327" s="553" t="s">
        <v>430</v>
      </c>
      <c r="N327" s="553" t="s">
        <v>431</v>
      </c>
      <c r="O327" s="553" t="s">
        <v>431</v>
      </c>
      <c r="P327" s="553" t="s">
        <v>432</v>
      </c>
      <c r="Q327" s="553" t="s">
        <v>423</v>
      </c>
      <c r="R327" s="553" t="s">
        <v>475</v>
      </c>
      <c r="S327" s="574" t="e">
        <f>IF(VLOOKUP($X327,'Tabulka 3E'!$B$10:$G$53,'Tabulka 3E'!M$1,0)="","",VLOOKUP($X327,'Tabulka 3E'!$B$10:$G$53,'Tabulka 3E'!M$1,0))</f>
        <v>#N/A</v>
      </c>
      <c r="T327" s="574" t="e">
        <f>IF(VLOOKUP($X327,'Tabulka 3E'!$B$10:$G$53,'Tabulka 3E'!N$1,0)="","",VLOOKUP($X327,'Tabulka 3E'!$B$10:$G$53,'Tabulka 3E'!N$1,0))</f>
        <v>#N/A</v>
      </c>
      <c r="U327" s="574" t="e">
        <f>IF(VLOOKUP($X327,'Tabulka 3E'!$B$10:$G$53,'Tabulka 3E'!O$1,0)="","",VLOOKUP($X327,'Tabulka 3E'!$B$10:$G$53,'Tabulka 3E'!O$1,0))</f>
        <v>#N/A</v>
      </c>
      <c r="V327" s="574" t="e">
        <f>IF(VLOOKUP($X327,'Tabulka 3E'!$B$10:$G$53,'Tabulka 3E'!P$1,0)="","",VLOOKUP($X327,'Tabulka 3E'!$B$10:$G$53,'Tabulka 3E'!P$1,0))</f>
        <v>#N/A</v>
      </c>
      <c r="W327" s="553"/>
      <c r="X327" s="553" t="str">
        <f t="shared" si="4"/>
        <v>A.N.@@._Z.S1314._Z.C.L.F.F7.T.S.V._T._T.XDC.N.EDP3</v>
      </c>
      <c r="Y327" s="553"/>
      <c r="Z327" s="553"/>
      <c r="AA327" s="558" t="str">
        <f>IFERROR(+IF(X327=VLOOKUP(X327,'Tabulka 3E'!$B$10:$B$53,1,0),"OK","check!!!!"),"check!!!!")</f>
        <v>check!!!!</v>
      </c>
      <c r="AB327" s="562" t="str">
        <f>IF('Tabulka 3E'!B$32=X327,"ok","check!!!!")</f>
        <v>check!!!!</v>
      </c>
      <c r="AC327" s="559"/>
    </row>
    <row r="328" spans="1:29">
      <c r="A328" s="553" t="s">
        <v>422</v>
      </c>
      <c r="B328" s="553" t="s">
        <v>423</v>
      </c>
      <c r="C328" s="553" t="s">
        <v>424</v>
      </c>
      <c r="D328" s="553" t="s">
        <v>425</v>
      </c>
      <c r="E328" s="553" t="s">
        <v>437</v>
      </c>
      <c r="F328" s="553" t="s">
        <v>425</v>
      </c>
      <c r="G328" s="553" t="s">
        <v>438</v>
      </c>
      <c r="H328" s="553" t="s">
        <v>439</v>
      </c>
      <c r="I328" s="553" t="s">
        <v>443</v>
      </c>
      <c r="J328" s="553" t="s">
        <v>464</v>
      </c>
      <c r="K328" s="553" t="s">
        <v>442</v>
      </c>
      <c r="L328" s="553" t="s">
        <v>429</v>
      </c>
      <c r="M328" s="553" t="s">
        <v>430</v>
      </c>
      <c r="N328" s="553" t="s">
        <v>431</v>
      </c>
      <c r="O328" s="553" t="s">
        <v>431</v>
      </c>
      <c r="P328" s="553" t="s">
        <v>432</v>
      </c>
      <c r="Q328" s="553" t="s">
        <v>423</v>
      </c>
      <c r="R328" s="553" t="s">
        <v>475</v>
      </c>
      <c r="S328" s="574" t="e">
        <f>IF(VLOOKUP($X328,'Tabulka 3E'!$B$10:$G$53,'Tabulka 3E'!M$1,0)="","",VLOOKUP($X328,'Tabulka 3E'!$B$10:$G$53,'Tabulka 3E'!M$1,0))</f>
        <v>#N/A</v>
      </c>
      <c r="T328" s="574" t="e">
        <f>IF(VLOOKUP($X328,'Tabulka 3E'!$B$10:$G$53,'Tabulka 3E'!N$1,0)="","",VLOOKUP($X328,'Tabulka 3E'!$B$10:$G$53,'Tabulka 3E'!N$1,0))</f>
        <v>#N/A</v>
      </c>
      <c r="U328" s="574" t="e">
        <f>IF(VLOOKUP($X328,'Tabulka 3E'!$B$10:$G$53,'Tabulka 3E'!O$1,0)="","",VLOOKUP($X328,'Tabulka 3E'!$B$10:$G$53,'Tabulka 3E'!O$1,0))</f>
        <v>#N/A</v>
      </c>
      <c r="V328" s="574" t="e">
        <f>IF(VLOOKUP($X328,'Tabulka 3E'!$B$10:$G$53,'Tabulka 3E'!P$1,0)="","",VLOOKUP($X328,'Tabulka 3E'!$B$10:$G$53,'Tabulka 3E'!P$1,0))</f>
        <v>#N/A</v>
      </c>
      <c r="W328" s="553"/>
      <c r="X328" s="553" t="str">
        <f t="shared" si="4"/>
        <v>A.N.@@._Z.S1314._Z.C.L.F.F8.T.S.V._T._T.XDC.N.EDP3</v>
      </c>
      <c r="Y328" s="553"/>
      <c r="Z328" s="553"/>
      <c r="AA328" s="558" t="str">
        <f>IFERROR(+IF(X328=VLOOKUP(X328,'Tabulka 3E'!$B$10:$B$53,1,0),"OK","check!!!!"),"check!!!!")</f>
        <v>check!!!!</v>
      </c>
      <c r="AB328" s="562" t="str">
        <f>IF('Tabulka 3E'!B$33=X328,"ok","check!!!!")</f>
        <v>check!!!!</v>
      </c>
      <c r="AC328" s="559"/>
    </row>
    <row r="329" spans="1:29">
      <c r="A329" s="553" t="s">
        <v>422</v>
      </c>
      <c r="B329" s="553" t="s">
        <v>423</v>
      </c>
      <c r="C329" s="553" t="s">
        <v>424</v>
      </c>
      <c r="D329" s="553" t="s">
        <v>425</v>
      </c>
      <c r="E329" s="553" t="s">
        <v>437</v>
      </c>
      <c r="F329" s="553" t="s">
        <v>425</v>
      </c>
      <c r="G329" s="553" t="s">
        <v>438</v>
      </c>
      <c r="H329" s="553" t="s">
        <v>439</v>
      </c>
      <c r="I329" s="553" t="s">
        <v>443</v>
      </c>
      <c r="J329" s="553" t="s">
        <v>481</v>
      </c>
      <c r="K329" s="553" t="s">
        <v>442</v>
      </c>
      <c r="L329" s="553" t="s">
        <v>429</v>
      </c>
      <c r="M329" s="553" t="s">
        <v>430</v>
      </c>
      <c r="N329" s="553" t="s">
        <v>431</v>
      </c>
      <c r="O329" s="553" t="s">
        <v>431</v>
      </c>
      <c r="P329" s="553" t="s">
        <v>432</v>
      </c>
      <c r="Q329" s="553" t="s">
        <v>423</v>
      </c>
      <c r="R329" s="553" t="s">
        <v>475</v>
      </c>
      <c r="S329" s="574" t="e">
        <f>IF(VLOOKUP($X329,'Tabulka 3E'!$B$10:$G$53,'Tabulka 3E'!M$1,0)="","",VLOOKUP($X329,'Tabulka 3E'!$B$10:$G$53,'Tabulka 3E'!M$1,0))</f>
        <v>#N/A</v>
      </c>
      <c r="T329" s="574" t="e">
        <f>IF(VLOOKUP($X329,'Tabulka 3E'!$B$10:$G$53,'Tabulka 3E'!N$1,0)="","",VLOOKUP($X329,'Tabulka 3E'!$B$10:$G$53,'Tabulka 3E'!N$1,0))</f>
        <v>#N/A</v>
      </c>
      <c r="U329" s="574" t="e">
        <f>IF(VLOOKUP($X329,'Tabulka 3E'!$B$10:$G$53,'Tabulka 3E'!O$1,0)="","",VLOOKUP($X329,'Tabulka 3E'!$B$10:$G$53,'Tabulka 3E'!O$1,0))</f>
        <v>#N/A</v>
      </c>
      <c r="V329" s="574" t="e">
        <f>IF(VLOOKUP($X329,'Tabulka 3E'!$B$10:$G$53,'Tabulka 3E'!P$1,0)="","",VLOOKUP($X329,'Tabulka 3E'!$B$10:$G$53,'Tabulka 3E'!P$1,0))</f>
        <v>#N/A</v>
      </c>
      <c r="W329" s="553"/>
      <c r="X329" s="553" t="str">
        <f t="shared" si="4"/>
        <v>A.N.@@._Z.S1314._Z.C.L.F.FV.T.S.V._T._T.XDC.N.EDP3</v>
      </c>
      <c r="Y329" s="553"/>
      <c r="Z329" s="553"/>
      <c r="AA329" s="558" t="str">
        <f>IFERROR(+IF(X329=VLOOKUP(X329,'Tabulka 3E'!$B$10:$B$53,1,0),"OK","check!!!!"),"check!!!!")</f>
        <v>check!!!!</v>
      </c>
      <c r="AB329" s="562" t="str">
        <f>IF('Tabulka 3E'!B$34=X329,"ok","check!!!!")</f>
        <v>check!!!!</v>
      </c>
      <c r="AC329" s="559"/>
    </row>
    <row r="330" spans="1:29">
      <c r="A330" s="553" t="s">
        <v>422</v>
      </c>
      <c r="B330" s="553" t="s">
        <v>423</v>
      </c>
      <c r="C330" s="553" t="s">
        <v>424</v>
      </c>
      <c r="D330" s="553" t="s">
        <v>425</v>
      </c>
      <c r="E330" s="553" t="s">
        <v>437</v>
      </c>
      <c r="F330" s="553" t="s">
        <v>425</v>
      </c>
      <c r="G330" s="553" t="s">
        <v>438</v>
      </c>
      <c r="H330" s="553" t="s">
        <v>425</v>
      </c>
      <c r="I330" s="553" t="s">
        <v>482</v>
      </c>
      <c r="J330" s="553" t="s">
        <v>425</v>
      </c>
      <c r="K330" s="553" t="s">
        <v>442</v>
      </c>
      <c r="L330" s="553" t="s">
        <v>429</v>
      </c>
      <c r="M330" s="553" t="s">
        <v>430</v>
      </c>
      <c r="N330" s="553" t="s">
        <v>431</v>
      </c>
      <c r="O330" s="553" t="s">
        <v>431</v>
      </c>
      <c r="P330" s="553" t="s">
        <v>432</v>
      </c>
      <c r="Q330" s="553" t="s">
        <v>423</v>
      </c>
      <c r="R330" s="553" t="s">
        <v>475</v>
      </c>
      <c r="S330" s="574" t="e">
        <f>IF(VLOOKUP($X330,'Tabulka 3E'!$B$10:$G$53,'Tabulka 3E'!M$1,0)="","",VLOOKUP($X330,'Tabulka 3E'!$B$10:$G$53,'Tabulka 3E'!M$1,0))</f>
        <v>#N/A</v>
      </c>
      <c r="T330" s="574" t="e">
        <f>IF(VLOOKUP($X330,'Tabulka 3E'!$B$10:$G$53,'Tabulka 3E'!N$1,0)="","",VLOOKUP($X330,'Tabulka 3E'!$B$10:$G$53,'Tabulka 3E'!N$1,0))</f>
        <v>#N/A</v>
      </c>
      <c r="U330" s="574" t="e">
        <f>IF(VLOOKUP($X330,'Tabulka 3E'!$B$10:$G$53,'Tabulka 3E'!O$1,0)="","",VLOOKUP($X330,'Tabulka 3E'!$B$10:$G$53,'Tabulka 3E'!O$1,0))</f>
        <v>#N/A</v>
      </c>
      <c r="V330" s="574" t="e">
        <f>IF(VLOOKUP($X330,'Tabulka 3E'!$B$10:$G$53,'Tabulka 3E'!P$1,0)="","",VLOOKUP($X330,'Tabulka 3E'!$B$10:$G$53,'Tabulka 3E'!P$1,0))</f>
        <v>#N/A</v>
      </c>
      <c r="W330" s="553"/>
      <c r="X330" s="553" t="str">
        <f t="shared" si="4"/>
        <v>A.N.@@._Z.S1314._Z.C._Z.ORINV._Z.T.S.V._T._T.XDC.N.EDP3</v>
      </c>
      <c r="Y330" s="553"/>
      <c r="Z330" s="553"/>
      <c r="AA330" s="558" t="str">
        <f>IFERROR(+IF(X330=VLOOKUP(X330,'Tabulka 3E'!$B$10:$B$53,1,0),"OK","check!!!!"),"check!!!!")</f>
        <v>check!!!!</v>
      </c>
      <c r="AB330" s="562" t="str">
        <f>IF('Tabulka 3E'!B$36=X330,"ok","check!!!!")</f>
        <v>check!!!!</v>
      </c>
      <c r="AC330" s="559"/>
    </row>
    <row r="331" spans="1:29">
      <c r="A331" s="553" t="s">
        <v>422</v>
      </c>
      <c r="B331" s="553" t="s">
        <v>423</v>
      </c>
      <c r="C331" s="553" t="s">
        <v>424</v>
      </c>
      <c r="D331" s="553" t="s">
        <v>425</v>
      </c>
      <c r="E331" s="553" t="s">
        <v>437</v>
      </c>
      <c r="F331" s="553" t="s">
        <v>425</v>
      </c>
      <c r="G331" s="553" t="s">
        <v>438</v>
      </c>
      <c r="H331" s="553" t="s">
        <v>425</v>
      </c>
      <c r="I331" s="553" t="s">
        <v>463</v>
      </c>
      <c r="J331" s="553" t="s">
        <v>425</v>
      </c>
      <c r="K331" s="553" t="s">
        <v>442</v>
      </c>
      <c r="L331" s="553" t="s">
        <v>429</v>
      </c>
      <c r="M331" s="553" t="s">
        <v>430</v>
      </c>
      <c r="N331" s="553" t="s">
        <v>431</v>
      </c>
      <c r="O331" s="553" t="s">
        <v>431</v>
      </c>
      <c r="P331" s="553" t="s">
        <v>432</v>
      </c>
      <c r="Q331" s="553" t="s">
        <v>423</v>
      </c>
      <c r="R331" s="553" t="s">
        <v>475</v>
      </c>
      <c r="S331" s="574" t="e">
        <f>IF(VLOOKUP($X331,'Tabulka 3E'!$B$10:$G$53,'Tabulka 3E'!M$1,0)="","",VLOOKUP($X331,'Tabulka 3E'!$B$10:$G$53,'Tabulka 3E'!M$1,0))</f>
        <v>#N/A</v>
      </c>
      <c r="T331" s="574" t="e">
        <f>IF(VLOOKUP($X331,'Tabulka 3E'!$B$10:$G$53,'Tabulka 3E'!N$1,0)="","",VLOOKUP($X331,'Tabulka 3E'!$B$10:$G$53,'Tabulka 3E'!N$1,0))</f>
        <v>#N/A</v>
      </c>
      <c r="U331" s="574" t="e">
        <f>IF(VLOOKUP($X331,'Tabulka 3E'!$B$10:$G$53,'Tabulka 3E'!O$1,0)="","",VLOOKUP($X331,'Tabulka 3E'!$B$10:$G$53,'Tabulka 3E'!O$1,0))</f>
        <v>#N/A</v>
      </c>
      <c r="V331" s="574" t="e">
        <f>IF(VLOOKUP($X331,'Tabulka 3E'!$B$10:$G$53,'Tabulka 3E'!P$1,0)="","",VLOOKUP($X331,'Tabulka 3E'!$B$10:$G$53,'Tabulka 3E'!P$1,0))</f>
        <v>#N/A</v>
      </c>
      <c r="W331" s="553"/>
      <c r="X331" s="553" t="str">
        <f t="shared" si="4"/>
        <v>A.N.@@._Z.S1314._Z.C._Z.ORD41A._Z.T.S.V._T._T.XDC.N.EDP3</v>
      </c>
      <c r="Y331" s="553"/>
      <c r="Z331" s="553"/>
      <c r="AA331" s="558" t="str">
        <f>IFERROR(+IF(X331=VLOOKUP(X331,'Tabulka 3E'!$B$10:$B$53,1,0),"OK","check!!!!"),"check!!!!")</f>
        <v>check!!!!</v>
      </c>
      <c r="AB331" s="562" t="str">
        <f>IF('Tabulka 3E'!B$37=X331,"ok","check!!!!")</f>
        <v>check!!!!</v>
      </c>
      <c r="AC331" s="559"/>
    </row>
    <row r="332" spans="1:29">
      <c r="A332" s="553" t="s">
        <v>422</v>
      </c>
      <c r="B332" s="553" t="s">
        <v>423</v>
      </c>
      <c r="C332" s="553" t="s">
        <v>424</v>
      </c>
      <c r="D332" s="553" t="s">
        <v>425</v>
      </c>
      <c r="E332" s="553" t="s">
        <v>437</v>
      </c>
      <c r="F332" s="553" t="s">
        <v>425</v>
      </c>
      <c r="G332" s="553" t="s">
        <v>438</v>
      </c>
      <c r="H332" s="553" t="s">
        <v>439</v>
      </c>
      <c r="I332" s="553" t="s">
        <v>483</v>
      </c>
      <c r="J332" s="553" t="s">
        <v>425</v>
      </c>
      <c r="K332" s="553" t="s">
        <v>442</v>
      </c>
      <c r="L332" s="553" t="s">
        <v>429</v>
      </c>
      <c r="M332" s="553" t="s">
        <v>430</v>
      </c>
      <c r="N332" s="553" t="s">
        <v>431</v>
      </c>
      <c r="O332" s="553" t="s">
        <v>431</v>
      </c>
      <c r="P332" s="553" t="s">
        <v>432</v>
      </c>
      <c r="Q332" s="553" t="s">
        <v>423</v>
      </c>
      <c r="R332" s="553" t="s">
        <v>475</v>
      </c>
      <c r="S332" s="574" t="e">
        <f>IF(VLOOKUP($X332,'Tabulka 3E'!$B$10:$G$53,'Tabulka 3E'!M$1,0)="","",VLOOKUP($X332,'Tabulka 3E'!$B$10:$G$53,'Tabulka 3E'!M$1,0))</f>
        <v>#N/A</v>
      </c>
      <c r="T332" s="574" t="e">
        <f>IF(VLOOKUP($X332,'Tabulka 3E'!$B$10:$G$53,'Tabulka 3E'!N$1,0)="","",VLOOKUP($X332,'Tabulka 3E'!$B$10:$G$53,'Tabulka 3E'!N$1,0))</f>
        <v>#N/A</v>
      </c>
      <c r="U332" s="574" t="e">
        <f>IF(VLOOKUP($X332,'Tabulka 3E'!$B$10:$G$53,'Tabulka 3E'!O$1,0)="","",VLOOKUP($X332,'Tabulka 3E'!$B$10:$G$53,'Tabulka 3E'!O$1,0))</f>
        <v>#N/A</v>
      </c>
      <c r="V332" s="574" t="e">
        <f>IF(VLOOKUP($X332,'Tabulka 3E'!$B$10:$G$53,'Tabulka 3E'!P$1,0)="","",VLOOKUP($X332,'Tabulka 3E'!$B$10:$G$53,'Tabulka 3E'!P$1,0))</f>
        <v>#N/A</v>
      </c>
      <c r="W332" s="553"/>
      <c r="X332" s="553" t="str">
        <f t="shared" si="4"/>
        <v>A.N.@@._Z.S1314._Z.C.L.ORRNV._Z.T.S.V._T._T.XDC.N.EDP3</v>
      </c>
      <c r="Y332" s="553"/>
      <c r="Z332" s="553"/>
      <c r="AA332" s="558" t="str">
        <f>IFERROR(+IF(X332=VLOOKUP(X332,'Tabulka 3E'!$B$10:$B$53,1,0),"OK","check!!!!"),"check!!!!")</f>
        <v>check!!!!</v>
      </c>
      <c r="AB332" s="562" t="str">
        <f>IF('Tabulka 3E'!B$38=X332,"ok","check!!!!")</f>
        <v>check!!!!</v>
      </c>
      <c r="AC332" s="559"/>
    </row>
    <row r="333" spans="1:29">
      <c r="A333" s="553" t="s">
        <v>422</v>
      </c>
      <c r="B333" s="553" t="s">
        <v>423</v>
      </c>
      <c r="C333" s="553" t="s">
        <v>424</v>
      </c>
      <c r="D333" s="553" t="s">
        <v>425</v>
      </c>
      <c r="E333" s="553" t="s">
        <v>437</v>
      </c>
      <c r="F333" s="553" t="s">
        <v>425</v>
      </c>
      <c r="G333" s="553" t="s">
        <v>438</v>
      </c>
      <c r="H333" s="553" t="s">
        <v>425</v>
      </c>
      <c r="I333" s="553" t="s">
        <v>484</v>
      </c>
      <c r="J333" s="553" t="s">
        <v>425</v>
      </c>
      <c r="K333" s="553" t="s">
        <v>442</v>
      </c>
      <c r="L333" s="553" t="s">
        <v>429</v>
      </c>
      <c r="M333" s="553" t="s">
        <v>430</v>
      </c>
      <c r="N333" s="553" t="s">
        <v>431</v>
      </c>
      <c r="O333" s="553" t="s">
        <v>431</v>
      </c>
      <c r="P333" s="553" t="s">
        <v>432</v>
      </c>
      <c r="Q333" s="553" t="s">
        <v>423</v>
      </c>
      <c r="R333" s="553" t="s">
        <v>475</v>
      </c>
      <c r="S333" s="574" t="e">
        <f>IF(VLOOKUP($X333,'Tabulka 3E'!$B$10:$G$53,'Tabulka 3E'!M$1,0)="","",VLOOKUP($X333,'Tabulka 3E'!$B$10:$G$53,'Tabulka 3E'!M$1,0))</f>
        <v>#N/A</v>
      </c>
      <c r="T333" s="574" t="e">
        <f>IF(VLOOKUP($X333,'Tabulka 3E'!$B$10:$G$53,'Tabulka 3E'!N$1,0)="","",VLOOKUP($X333,'Tabulka 3E'!$B$10:$G$53,'Tabulka 3E'!N$1,0))</f>
        <v>#N/A</v>
      </c>
      <c r="U333" s="574" t="e">
        <f>IF(VLOOKUP($X333,'Tabulka 3E'!$B$10:$G$53,'Tabulka 3E'!O$1,0)="","",VLOOKUP($X333,'Tabulka 3E'!$B$10:$G$53,'Tabulka 3E'!O$1,0))</f>
        <v>#N/A</v>
      </c>
      <c r="V333" s="574" t="e">
        <f>IF(VLOOKUP($X333,'Tabulka 3E'!$B$10:$G$53,'Tabulka 3E'!P$1,0)="","",VLOOKUP($X333,'Tabulka 3E'!$B$10:$G$53,'Tabulka 3E'!P$1,0))</f>
        <v>#N/A</v>
      </c>
      <c r="W333" s="553"/>
      <c r="X333" s="553" t="str">
        <f t="shared" si="4"/>
        <v>A.N.@@._Z.S1314._Z.C._Z.ORFCD._Z.T.S.V._T._T.XDC.N.EDP3</v>
      </c>
      <c r="Y333" s="553"/>
      <c r="Z333" s="553"/>
      <c r="AA333" s="558" t="str">
        <f>IFERROR(+IF(X333=VLOOKUP(X333,'Tabulka 3E'!$B$10:$B$53,1,0),"OK","check!!!!"),"check!!!!")</f>
        <v>check!!!!</v>
      </c>
      <c r="AB333" s="562" t="str">
        <f>IF('Tabulka 3E'!B$40=X333,"ok","check!!!!")</f>
        <v>check!!!!</v>
      </c>
      <c r="AC333" s="559"/>
    </row>
    <row r="334" spans="1:29">
      <c r="A334" s="553" t="s">
        <v>422</v>
      </c>
      <c r="B334" s="553" t="s">
        <v>423</v>
      </c>
      <c r="C334" s="553" t="s">
        <v>424</v>
      </c>
      <c r="D334" s="553" t="s">
        <v>425</v>
      </c>
      <c r="E334" s="553" t="s">
        <v>437</v>
      </c>
      <c r="F334" s="553" t="s">
        <v>425</v>
      </c>
      <c r="G334" s="553" t="s">
        <v>438</v>
      </c>
      <c r="H334" s="553" t="s">
        <v>425</v>
      </c>
      <c r="I334" s="553" t="s">
        <v>485</v>
      </c>
      <c r="J334" s="553" t="s">
        <v>425</v>
      </c>
      <c r="K334" s="553" t="s">
        <v>442</v>
      </c>
      <c r="L334" s="553" t="s">
        <v>429</v>
      </c>
      <c r="M334" s="553" t="s">
        <v>430</v>
      </c>
      <c r="N334" s="553" t="s">
        <v>431</v>
      </c>
      <c r="O334" s="553" t="s">
        <v>431</v>
      </c>
      <c r="P334" s="553" t="s">
        <v>432</v>
      </c>
      <c r="Q334" s="553" t="s">
        <v>423</v>
      </c>
      <c r="R334" s="553" t="s">
        <v>475</v>
      </c>
      <c r="S334" s="574" t="e">
        <f>IF(VLOOKUP($X334,'Tabulka 3E'!$B$10:$G$53,'Tabulka 3E'!M$1,0)="","",VLOOKUP($X334,'Tabulka 3E'!$B$10:$G$53,'Tabulka 3E'!M$1,0))</f>
        <v>#N/A</v>
      </c>
      <c r="T334" s="574" t="e">
        <f>IF(VLOOKUP($X334,'Tabulka 3E'!$B$10:$G$53,'Tabulka 3E'!N$1,0)="","",VLOOKUP($X334,'Tabulka 3E'!$B$10:$G$53,'Tabulka 3E'!N$1,0))</f>
        <v>#N/A</v>
      </c>
      <c r="U334" s="574" t="e">
        <f>IF(VLOOKUP($X334,'Tabulka 3E'!$B$10:$G$53,'Tabulka 3E'!O$1,0)="","",VLOOKUP($X334,'Tabulka 3E'!$B$10:$G$53,'Tabulka 3E'!O$1,0))</f>
        <v>#N/A</v>
      </c>
      <c r="V334" s="574" t="e">
        <f>IF(VLOOKUP($X334,'Tabulka 3E'!$B$10:$G$53,'Tabulka 3E'!P$1,0)="","",VLOOKUP($X334,'Tabulka 3E'!$B$10:$G$53,'Tabulka 3E'!P$1,0))</f>
        <v>#N/A</v>
      </c>
      <c r="W334" s="553"/>
      <c r="X334" s="553" t="str">
        <f t="shared" si="4"/>
        <v>A.N.@@._Z.S1314._Z.C._Z.K61._Z.T.S.V._T._T.XDC.N.EDP3</v>
      </c>
      <c r="Y334" s="553"/>
      <c r="Z334" s="553"/>
      <c r="AA334" s="558" t="str">
        <f>IFERROR(+IF(X334=VLOOKUP(X334,'Tabulka 3E'!$B$10:$B$53,1,0),"OK","check!!!!"),"check!!!!")</f>
        <v>check!!!!</v>
      </c>
      <c r="AB334" s="562" t="str">
        <f>IF('Tabulka 3E'!B$41=X334,"ok","check!!!!")</f>
        <v>check!!!!</v>
      </c>
      <c r="AC334" s="559"/>
    </row>
    <row r="335" spans="1:29">
      <c r="A335" s="553" t="s">
        <v>422</v>
      </c>
      <c r="B335" s="553" t="s">
        <v>423</v>
      </c>
      <c r="C335" s="553" t="s">
        <v>424</v>
      </c>
      <c r="D335" s="553" t="s">
        <v>425</v>
      </c>
      <c r="E335" s="553" t="s">
        <v>437</v>
      </c>
      <c r="F335" s="553" t="s">
        <v>425</v>
      </c>
      <c r="G335" s="553" t="s">
        <v>438</v>
      </c>
      <c r="H335" s="553" t="s">
        <v>425</v>
      </c>
      <c r="I335" s="553" t="s">
        <v>486</v>
      </c>
      <c r="J335" s="553" t="s">
        <v>425</v>
      </c>
      <c r="K335" s="553" t="s">
        <v>442</v>
      </c>
      <c r="L335" s="553" t="s">
        <v>429</v>
      </c>
      <c r="M335" s="553" t="s">
        <v>430</v>
      </c>
      <c r="N335" s="553" t="s">
        <v>431</v>
      </c>
      <c r="O335" s="553" t="s">
        <v>431</v>
      </c>
      <c r="P335" s="553" t="s">
        <v>432</v>
      </c>
      <c r="Q335" s="553" t="s">
        <v>423</v>
      </c>
      <c r="R335" s="553" t="s">
        <v>475</v>
      </c>
      <c r="S335" s="574" t="e">
        <f>IF(VLOOKUP($X335,'Tabulka 3E'!$B$10:$G$53,'Tabulka 3E'!M$1,0)="","",VLOOKUP($X335,'Tabulka 3E'!$B$10:$G$53,'Tabulka 3E'!M$1,0))</f>
        <v>#N/A</v>
      </c>
      <c r="T335" s="574" t="e">
        <f>IF(VLOOKUP($X335,'Tabulka 3E'!$B$10:$G$53,'Tabulka 3E'!N$1,0)="","",VLOOKUP($X335,'Tabulka 3E'!$B$10:$G$53,'Tabulka 3E'!N$1,0))</f>
        <v>#N/A</v>
      </c>
      <c r="U335" s="574" t="e">
        <f>IF(VLOOKUP($X335,'Tabulka 3E'!$B$10:$G$53,'Tabulka 3E'!O$1,0)="","",VLOOKUP($X335,'Tabulka 3E'!$B$10:$G$53,'Tabulka 3E'!O$1,0))</f>
        <v>#N/A</v>
      </c>
      <c r="V335" s="574" t="e">
        <f>IF(VLOOKUP($X335,'Tabulka 3E'!$B$10:$G$53,'Tabulka 3E'!P$1,0)="","",VLOOKUP($X335,'Tabulka 3E'!$B$10:$G$53,'Tabulka 3E'!P$1,0))</f>
        <v>#N/A</v>
      </c>
      <c r="W335" s="553"/>
      <c r="X335" s="553" t="str">
        <f t="shared" si="4"/>
        <v>A.N.@@._Z.S1314._Z.C._Z.KX._Z.T.S.V._T._T.XDC.N.EDP3</v>
      </c>
      <c r="Y335" s="553"/>
      <c r="Z335" s="553"/>
      <c r="AA335" s="558" t="str">
        <f>IFERROR(+IF(X335=VLOOKUP(X335,'Tabulka 3E'!$B$10:$B$53,1,0),"OK","check!!!!"),"check!!!!")</f>
        <v>check!!!!</v>
      </c>
      <c r="AB335" s="562" t="str">
        <f>IF('Tabulka 3E'!B$42=X335,"ok","check!!!!")</f>
        <v>check!!!!</v>
      </c>
      <c r="AC335" s="559"/>
    </row>
    <row r="336" spans="1:29">
      <c r="A336" s="553" t="s">
        <v>422</v>
      </c>
      <c r="B336" s="553" t="s">
        <v>423</v>
      </c>
      <c r="C336" s="553" t="s">
        <v>424</v>
      </c>
      <c r="D336" s="553" t="s">
        <v>425</v>
      </c>
      <c r="E336" s="553" t="s">
        <v>437</v>
      </c>
      <c r="F336" s="553" t="s">
        <v>425</v>
      </c>
      <c r="G336" s="553" t="s">
        <v>438</v>
      </c>
      <c r="H336" s="553" t="s">
        <v>425</v>
      </c>
      <c r="I336" s="553" t="s">
        <v>487</v>
      </c>
      <c r="J336" s="553" t="s">
        <v>425</v>
      </c>
      <c r="K336" s="553" t="s">
        <v>442</v>
      </c>
      <c r="L336" s="553" t="s">
        <v>429</v>
      </c>
      <c r="M336" s="553" t="s">
        <v>430</v>
      </c>
      <c r="N336" s="553" t="s">
        <v>431</v>
      </c>
      <c r="O336" s="553" t="s">
        <v>431</v>
      </c>
      <c r="P336" s="553" t="s">
        <v>432</v>
      </c>
      <c r="Q336" s="553" t="s">
        <v>423</v>
      </c>
      <c r="R336" s="553" t="s">
        <v>475</v>
      </c>
      <c r="S336" s="574" t="e">
        <f>IF(VLOOKUP($X336,'Tabulka 3E'!$B$10:$G$53,'Tabulka 3E'!M$1,0)="","",VLOOKUP($X336,'Tabulka 3E'!$B$10:$G$53,'Tabulka 3E'!M$1,0))</f>
        <v>#N/A</v>
      </c>
      <c r="T336" s="574" t="e">
        <f>IF(VLOOKUP($X336,'Tabulka 3E'!$B$10:$G$53,'Tabulka 3E'!N$1,0)="","",VLOOKUP($X336,'Tabulka 3E'!$B$10:$G$53,'Tabulka 3E'!N$1,0))</f>
        <v>#N/A</v>
      </c>
      <c r="U336" s="574" t="e">
        <f>IF(VLOOKUP($X336,'Tabulka 3E'!$B$10:$G$53,'Tabulka 3E'!O$1,0)="","",VLOOKUP($X336,'Tabulka 3E'!$B$10:$G$53,'Tabulka 3E'!O$1,0))</f>
        <v>#N/A</v>
      </c>
      <c r="V336" s="574" t="e">
        <f>IF(VLOOKUP($X336,'Tabulka 3E'!$B$10:$G$53,'Tabulka 3E'!P$1,0)="","",VLOOKUP($X336,'Tabulka 3E'!$B$10:$G$53,'Tabulka 3E'!P$1,0))</f>
        <v>#N/A</v>
      </c>
      <c r="W336" s="553"/>
      <c r="X336" s="553" t="str">
        <f t="shared" si="4"/>
        <v>A.N.@@._Z.S1314._Z.C._Z.YA3._Z.T.S.V._T._T.XDC.N.EDP3</v>
      </c>
      <c r="Y336" s="553"/>
      <c r="Z336" s="553"/>
      <c r="AA336" s="558" t="str">
        <f>IFERROR(+IF(X336=VLOOKUP(X336,'Tabulka 3E'!$B$10:$B$53,1,0),"OK","check!!!!"),"check!!!!")</f>
        <v>check!!!!</v>
      </c>
      <c r="AB336" s="562" t="str">
        <f>IF('Tabulka 3E'!B$44=X336,"ok","check!!!!")</f>
        <v>check!!!!</v>
      </c>
      <c r="AC336" s="559"/>
    </row>
    <row r="337" spans="1:29">
      <c r="A337" s="553" t="s">
        <v>422</v>
      </c>
      <c r="B337" s="553" t="s">
        <v>423</v>
      </c>
      <c r="C337" s="553" t="s">
        <v>424</v>
      </c>
      <c r="D337" s="553" t="s">
        <v>425</v>
      </c>
      <c r="E337" s="553" t="s">
        <v>437</v>
      </c>
      <c r="F337" s="553" t="s">
        <v>425</v>
      </c>
      <c r="G337" s="553" t="s">
        <v>438</v>
      </c>
      <c r="H337" s="553" t="s">
        <v>425</v>
      </c>
      <c r="I337" s="553" t="s">
        <v>488</v>
      </c>
      <c r="J337" s="553" t="s">
        <v>425</v>
      </c>
      <c r="K337" s="553" t="s">
        <v>425</v>
      </c>
      <c r="L337" s="553" t="s">
        <v>429</v>
      </c>
      <c r="M337" s="553" t="s">
        <v>430</v>
      </c>
      <c r="N337" s="553" t="s">
        <v>431</v>
      </c>
      <c r="O337" s="553" t="s">
        <v>431</v>
      </c>
      <c r="P337" s="553" t="s">
        <v>432</v>
      </c>
      <c r="Q337" s="553" t="s">
        <v>423</v>
      </c>
      <c r="R337" s="553" t="s">
        <v>475</v>
      </c>
      <c r="S337" s="574" t="e">
        <f>IF(VLOOKUP($X337,'Tabulka 3E'!$B$10:$G$53,'Tabulka 3E'!M$1,0)="","",VLOOKUP($X337,'Tabulka 3E'!$B$10:$G$53,'Tabulka 3E'!M$1,0))</f>
        <v>#N/A</v>
      </c>
      <c r="T337" s="574" t="e">
        <f>IF(VLOOKUP($X337,'Tabulka 3E'!$B$10:$G$53,'Tabulka 3E'!N$1,0)="","",VLOOKUP($X337,'Tabulka 3E'!$B$10:$G$53,'Tabulka 3E'!N$1,0))</f>
        <v>#N/A</v>
      </c>
      <c r="U337" s="574" t="e">
        <f>IF(VLOOKUP($X337,'Tabulka 3E'!$B$10:$G$53,'Tabulka 3E'!O$1,0)="","",VLOOKUP($X337,'Tabulka 3E'!$B$10:$G$53,'Tabulka 3E'!O$1,0))</f>
        <v>#N/A</v>
      </c>
      <c r="V337" s="574" t="e">
        <f>IF(VLOOKUP($X337,'Tabulka 3E'!$B$10:$G$53,'Tabulka 3E'!P$1,0)="","",VLOOKUP($X337,'Tabulka 3E'!$B$10:$G$53,'Tabulka 3E'!P$1,0))</f>
        <v>#N/A</v>
      </c>
      <c r="W337" s="553"/>
      <c r="X337" s="553" t="str">
        <f t="shared" si="4"/>
        <v>A.N.@@._Z.S1314._Z.C._Z.B9FX9._Z._Z.S.V._T._T.XDC.N.EDP3</v>
      </c>
      <c r="Y337" s="553"/>
      <c r="Z337" s="553"/>
      <c r="AA337" s="558" t="str">
        <f>IFERROR(+IF(X337=VLOOKUP(X337,'Tabulka 3E'!$B$10:$B$53,1,0),"OK","check!!!!"),"check!!!!")</f>
        <v>check!!!!</v>
      </c>
      <c r="AB337" s="562" t="str">
        <f>IF('Tabulka 3E'!B$45=X337,"ok","check!!!!")</f>
        <v>check!!!!</v>
      </c>
      <c r="AC337" s="559"/>
    </row>
    <row r="338" spans="1:29">
      <c r="A338" s="553" t="s">
        <v>422</v>
      </c>
      <c r="B338" s="553" t="s">
        <v>423</v>
      </c>
      <c r="C338" s="553" t="s">
        <v>424</v>
      </c>
      <c r="D338" s="553" t="s">
        <v>425</v>
      </c>
      <c r="E338" s="553" t="s">
        <v>437</v>
      </c>
      <c r="F338" s="553" t="s">
        <v>425</v>
      </c>
      <c r="G338" s="553" t="s">
        <v>438</v>
      </c>
      <c r="H338" s="553" t="s">
        <v>425</v>
      </c>
      <c r="I338" s="553" t="s">
        <v>489</v>
      </c>
      <c r="J338" s="553" t="s">
        <v>425</v>
      </c>
      <c r="K338" s="553" t="s">
        <v>442</v>
      </c>
      <c r="L338" s="553" t="s">
        <v>429</v>
      </c>
      <c r="M338" s="553" t="s">
        <v>430</v>
      </c>
      <c r="N338" s="553" t="s">
        <v>431</v>
      </c>
      <c r="O338" s="553" t="s">
        <v>431</v>
      </c>
      <c r="P338" s="553" t="s">
        <v>432</v>
      </c>
      <c r="Q338" s="553" t="s">
        <v>423</v>
      </c>
      <c r="R338" s="553" t="s">
        <v>475</v>
      </c>
      <c r="S338" s="574" t="e">
        <f>IF(VLOOKUP($X338,'Tabulka 3E'!$B$10:$G$53,'Tabulka 3E'!M$1,0)="","",VLOOKUP($X338,'Tabulka 3E'!$B$10:$G$53,'Tabulka 3E'!M$1,0))</f>
        <v>#N/A</v>
      </c>
      <c r="T338" s="574" t="e">
        <f>IF(VLOOKUP($X338,'Tabulka 3E'!$B$10:$G$53,'Tabulka 3E'!N$1,0)="","",VLOOKUP($X338,'Tabulka 3E'!$B$10:$G$53,'Tabulka 3E'!N$1,0))</f>
        <v>#N/A</v>
      </c>
      <c r="U338" s="574" t="e">
        <f>IF(VLOOKUP($X338,'Tabulka 3E'!$B$10:$G$53,'Tabulka 3E'!O$1,0)="","",VLOOKUP($X338,'Tabulka 3E'!$B$10:$G$53,'Tabulka 3E'!O$1,0))</f>
        <v>#N/A</v>
      </c>
      <c r="V338" s="574" t="e">
        <f>IF(VLOOKUP($X338,'Tabulka 3E'!$B$10:$G$53,'Tabulka 3E'!P$1,0)="","",VLOOKUP($X338,'Tabulka 3E'!$B$10:$G$53,'Tabulka 3E'!P$1,0))</f>
        <v>#N/A</v>
      </c>
      <c r="W338" s="553"/>
      <c r="X338" s="553" t="str">
        <f t="shared" si="4"/>
        <v>A.N.@@._Z.S1314._Z.C._Z.YA3O._Z.T.S.V._T._T.XDC.N.EDP3</v>
      </c>
      <c r="Y338" s="553"/>
      <c r="Z338" s="553"/>
      <c r="AA338" s="558" t="str">
        <f>IFERROR(+IF(X338=VLOOKUP(X338,'Tabulka 3E'!$B$10:$B$53,1,0),"OK","check!!!!"),"check!!!!")</f>
        <v>check!!!!</v>
      </c>
      <c r="AB338" s="562" t="str">
        <f>IF('Tabulka 3E'!B$46=X338,"ok","check!!!!")</f>
        <v>check!!!!</v>
      </c>
      <c r="AC338" s="559"/>
    </row>
    <row r="339" spans="1:29">
      <c r="A339" s="553" t="s">
        <v>422</v>
      </c>
      <c r="B339" s="553" t="s">
        <v>423</v>
      </c>
      <c r="C339" s="553" t="s">
        <v>424</v>
      </c>
      <c r="D339" s="553" t="s">
        <v>425</v>
      </c>
      <c r="E339" s="553" t="s">
        <v>437</v>
      </c>
      <c r="F339" s="553" t="s">
        <v>425</v>
      </c>
      <c r="G339" s="553" t="s">
        <v>438</v>
      </c>
      <c r="H339" s="553" t="s">
        <v>425</v>
      </c>
      <c r="I339" s="553" t="s">
        <v>490</v>
      </c>
      <c r="J339" s="553" t="s">
        <v>441</v>
      </c>
      <c r="K339" s="553" t="s">
        <v>442</v>
      </c>
      <c r="L339" s="553" t="s">
        <v>443</v>
      </c>
      <c r="M339" s="553" t="s">
        <v>430</v>
      </c>
      <c r="N339" s="553" t="s">
        <v>431</v>
      </c>
      <c r="O339" s="553" t="s">
        <v>431</v>
      </c>
      <c r="P339" s="553" t="s">
        <v>432</v>
      </c>
      <c r="Q339" s="553" t="s">
        <v>423</v>
      </c>
      <c r="R339" s="553" t="s">
        <v>475</v>
      </c>
      <c r="S339" s="574" t="e">
        <f>IF(VLOOKUP($X339,'Tabulka 3E'!$B$10:$G$53,'Tabulka 3E'!M$1,0)="","",VLOOKUP($X339,'Tabulka 3E'!$B$10:$G$53,'Tabulka 3E'!M$1,0))</f>
        <v>#N/A</v>
      </c>
      <c r="T339" s="574" t="e">
        <f>IF(VLOOKUP($X339,'Tabulka 3E'!$B$10:$G$53,'Tabulka 3E'!N$1,0)="","",VLOOKUP($X339,'Tabulka 3E'!$B$10:$G$53,'Tabulka 3E'!N$1,0))</f>
        <v>#N/A</v>
      </c>
      <c r="U339" s="574" t="e">
        <f>IF(VLOOKUP($X339,'Tabulka 3E'!$B$10:$G$53,'Tabulka 3E'!O$1,0)="","",VLOOKUP($X339,'Tabulka 3E'!$B$10:$G$53,'Tabulka 3E'!O$1,0))</f>
        <v>#N/A</v>
      </c>
      <c r="V339" s="574" t="e">
        <f>IF(VLOOKUP($X339,'Tabulka 3E'!$B$10:$G$53,'Tabulka 3E'!P$1,0)="","",VLOOKUP($X339,'Tabulka 3E'!$B$10:$G$53,'Tabulka 3E'!P$1,0))</f>
        <v>#N/A</v>
      </c>
      <c r="W339" s="553"/>
      <c r="X339" s="553" t="str">
        <f t="shared" si="4"/>
        <v>A.N.@@._Z.S1314._Z.C._Z.LX.GD.T.F.V._T._T.XDC.N.EDP3</v>
      </c>
      <c r="Y339" s="553"/>
      <c r="Z339" s="553"/>
      <c r="AA339" s="558" t="str">
        <f>IFERROR(+IF(X339=VLOOKUP(X339,'Tabulka 3E'!$B$10:$B$53,1,0),"OK","check!!!!"),"check!!!!")</f>
        <v>check!!!!</v>
      </c>
      <c r="AB339" s="562" t="str">
        <f>IF('Tabulka 3E'!B$48=X339,"ok","check!!!!")</f>
        <v>check!!!!</v>
      </c>
      <c r="AC339" s="559"/>
    </row>
    <row r="340" spans="1:29">
      <c r="A340" s="553" t="s">
        <v>422</v>
      </c>
      <c r="B340" s="553" t="s">
        <v>423</v>
      </c>
      <c r="C340" s="553" t="s">
        <v>424</v>
      </c>
      <c r="D340" s="553" t="s">
        <v>425</v>
      </c>
      <c r="E340" s="553" t="s">
        <v>437</v>
      </c>
      <c r="F340" s="553" t="s">
        <v>426</v>
      </c>
      <c r="G340" s="553" t="s">
        <v>438</v>
      </c>
      <c r="H340" s="553" t="s">
        <v>492</v>
      </c>
      <c r="I340" s="553" t="s">
        <v>440</v>
      </c>
      <c r="J340" s="553" t="s">
        <v>441</v>
      </c>
      <c r="K340" s="553" t="s">
        <v>442</v>
      </c>
      <c r="L340" s="553" t="s">
        <v>443</v>
      </c>
      <c r="M340" s="553" t="s">
        <v>430</v>
      </c>
      <c r="N340" s="553" t="s">
        <v>431</v>
      </c>
      <c r="O340" s="553" t="s">
        <v>431</v>
      </c>
      <c r="P340" s="553" t="s">
        <v>432</v>
      </c>
      <c r="Q340" s="553" t="s">
        <v>423</v>
      </c>
      <c r="R340" s="553" t="s">
        <v>475</v>
      </c>
      <c r="S340" s="574" t="e">
        <f>IF(VLOOKUP($X340,'Tabulka 3E'!$B$10:$G$53,'Tabulka 3E'!M$1,0)="","",VLOOKUP($X340,'Tabulka 3E'!$B$10:$G$53,'Tabulka 3E'!M$1,0))</f>
        <v>#N/A</v>
      </c>
      <c r="T340" s="574" t="e">
        <f>IF(VLOOKUP($X340,'Tabulka 3E'!$B$10:$G$53,'Tabulka 3E'!N$1,0)="","",VLOOKUP($X340,'Tabulka 3E'!$B$10:$G$53,'Tabulka 3E'!N$1,0))</f>
        <v>#N/A</v>
      </c>
      <c r="U340" s="574" t="e">
        <f>IF(VLOOKUP($X340,'Tabulka 3E'!$B$10:$G$53,'Tabulka 3E'!O$1,0)="","",VLOOKUP($X340,'Tabulka 3E'!$B$10:$G$53,'Tabulka 3E'!O$1,0))</f>
        <v>#N/A</v>
      </c>
      <c r="V340" s="574" t="e">
        <f>IF(VLOOKUP($X340,'Tabulka 3E'!$B$10:$G$53,'Tabulka 3E'!P$1,0)="","",VLOOKUP($X340,'Tabulka 3E'!$B$10:$G$53,'Tabulka 3E'!P$1,0))</f>
        <v>#N/A</v>
      </c>
      <c r="W340" s="553"/>
      <c r="X340" s="553" t="str">
        <f t="shared" si="4"/>
        <v>A.N.@@._Z.S1314.S13.C.NE.LE.GD.T.F.V._T._T.XDC.N.EDP3</v>
      </c>
      <c r="Y340" s="553"/>
      <c r="Z340" s="553"/>
      <c r="AA340" s="558" t="str">
        <f>IFERROR(+IF(X340=VLOOKUP(X340,'Tabulka 3E'!$B$10:$B$53,1,0),"OK","check!!!!"),"check!!!!")</f>
        <v>check!!!!</v>
      </c>
      <c r="AB340" s="562" t="str">
        <f>IF('Tabulka 3E'!B$51=X340,"ok","check!!!!")</f>
        <v>check!!!!</v>
      </c>
      <c r="AC340" s="559"/>
    </row>
    <row r="341" spans="1:29">
      <c r="A341" s="553" t="s">
        <v>422</v>
      </c>
      <c r="B341" s="553" t="s">
        <v>423</v>
      </c>
      <c r="C341" s="553" t="s">
        <v>424</v>
      </c>
      <c r="D341" s="553" t="s">
        <v>425</v>
      </c>
      <c r="E341" s="553" t="s">
        <v>437</v>
      </c>
      <c r="F341" s="553" t="s">
        <v>425</v>
      </c>
      <c r="G341" s="553" t="s">
        <v>438</v>
      </c>
      <c r="H341" s="553" t="s">
        <v>439</v>
      </c>
      <c r="I341" s="553" t="s">
        <v>440</v>
      </c>
      <c r="J341" s="553" t="s">
        <v>441</v>
      </c>
      <c r="K341" s="553" t="s">
        <v>442</v>
      </c>
      <c r="L341" s="553" t="s">
        <v>443</v>
      </c>
      <c r="M341" s="553" t="s">
        <v>430</v>
      </c>
      <c r="N341" s="553" t="s">
        <v>431</v>
      </c>
      <c r="O341" s="553" t="s">
        <v>431</v>
      </c>
      <c r="P341" s="553" t="s">
        <v>432</v>
      </c>
      <c r="Q341" s="553" t="s">
        <v>423</v>
      </c>
      <c r="R341" s="553" t="s">
        <v>475</v>
      </c>
      <c r="S341" s="574" t="e">
        <f>IF(VLOOKUP($X341,'Tabulka 3E'!$B$10:$G$53,'Tabulka 3E'!M$1,0)="","",VLOOKUP($X341,'Tabulka 3E'!$B$10:$G$53,'Tabulka 3E'!M$1,0))</f>
        <v>#N/A</v>
      </c>
      <c r="T341" s="574" t="e">
        <f>IF(VLOOKUP($X341,'Tabulka 3E'!$B$10:$G$53,'Tabulka 3E'!N$1,0)="","",VLOOKUP($X341,'Tabulka 3E'!$B$10:$G$53,'Tabulka 3E'!N$1,0))</f>
        <v>#N/A</v>
      </c>
      <c r="U341" s="574" t="e">
        <f>IF(VLOOKUP($X341,'Tabulka 3E'!$B$10:$G$53,'Tabulka 3E'!O$1,0)="","",VLOOKUP($X341,'Tabulka 3E'!$B$10:$G$53,'Tabulka 3E'!O$1,0))</f>
        <v>#N/A</v>
      </c>
      <c r="V341" s="574" t="e">
        <f>IF(VLOOKUP($X341,'Tabulka 3E'!$B$10:$G$53,'Tabulka 3E'!P$1,0)="","",VLOOKUP($X341,'Tabulka 3E'!$B$10:$G$53,'Tabulka 3E'!P$1,0))</f>
        <v>#N/A</v>
      </c>
      <c r="W341" s="553"/>
      <c r="X341" s="553" t="str">
        <f t="shared" si="4"/>
        <v>A.N.@@._Z.S1314._Z.C.L.LE.GD.T.F.V._T._T.XDC.N.EDP3</v>
      </c>
      <c r="Y341" s="553"/>
      <c r="Z341" s="553"/>
      <c r="AA341" s="558" t="str">
        <f>IFERROR(+IF(X341=VLOOKUP(X341,'Tabulka 3E'!$B$10:$B$53,1,0),"OK","check!!!!"),"check!!!!")</f>
        <v>check!!!!</v>
      </c>
      <c r="AB341" s="562" t="str">
        <f>IF('Tabulka 3E'!B$52=X341,"ok","check!!!!")</f>
        <v>check!!!!</v>
      </c>
      <c r="AC341" s="559"/>
    </row>
    <row r="342" spans="1:29">
      <c r="A342" s="553" t="s">
        <v>422</v>
      </c>
      <c r="B342" s="553" t="s">
        <v>423</v>
      </c>
      <c r="C342" s="553" t="s">
        <v>424</v>
      </c>
      <c r="D342" s="553" t="s">
        <v>425</v>
      </c>
      <c r="E342" s="553" t="s">
        <v>437</v>
      </c>
      <c r="F342" s="553" t="s">
        <v>496</v>
      </c>
      <c r="G342" s="553" t="s">
        <v>425</v>
      </c>
      <c r="H342" s="553" t="s">
        <v>422</v>
      </c>
      <c r="I342" s="553" t="s">
        <v>440</v>
      </c>
      <c r="J342" s="553" t="s">
        <v>441</v>
      </c>
      <c r="K342" s="553" t="s">
        <v>442</v>
      </c>
      <c r="L342" s="553" t="s">
        <v>443</v>
      </c>
      <c r="M342" s="553" t="s">
        <v>430</v>
      </c>
      <c r="N342" s="553" t="s">
        <v>431</v>
      </c>
      <c r="O342" s="553" t="s">
        <v>431</v>
      </c>
      <c r="P342" s="553" t="s">
        <v>432</v>
      </c>
      <c r="Q342" s="553" t="s">
        <v>423</v>
      </c>
      <c r="R342" s="553" t="s">
        <v>475</v>
      </c>
      <c r="S342" s="574" t="e">
        <f>IF(VLOOKUP($X342,'Tabulka 3E'!$B$10:$G$53,'Tabulka 3E'!M$1,0)="","",VLOOKUP($X342,'Tabulka 3E'!$B$10:$G$53,'Tabulka 3E'!M$1,0))</f>
        <v>#N/A</v>
      </c>
      <c r="T342" s="574" t="e">
        <f>IF(VLOOKUP($X342,'Tabulka 3E'!$B$10:$G$53,'Tabulka 3E'!N$1,0)="","",VLOOKUP($X342,'Tabulka 3E'!$B$10:$G$53,'Tabulka 3E'!N$1,0))</f>
        <v>#N/A</v>
      </c>
      <c r="U342" s="574" t="e">
        <f>IF(VLOOKUP($X342,'Tabulka 3E'!$B$10:$G$53,'Tabulka 3E'!O$1,0)="","",VLOOKUP($X342,'Tabulka 3E'!$B$10:$G$53,'Tabulka 3E'!O$1,0))</f>
        <v>#N/A</v>
      </c>
      <c r="V342" s="574" t="e">
        <f>IF(VLOOKUP($X342,'Tabulka 3E'!$B$10:$G$53,'Tabulka 3E'!P$1,0)="","",VLOOKUP($X342,'Tabulka 3E'!$B$10:$G$53,'Tabulka 3E'!P$1,0))</f>
        <v>#N/A</v>
      </c>
      <c r="W342" s="553"/>
      <c r="X342" s="553" t="str">
        <f t="shared" si="4"/>
        <v>A.N.@@._Z.S1314.S13T._Z.A.LE.GD.T.F.V._T._T.XDC.N.EDP3</v>
      </c>
      <c r="Y342" s="553"/>
      <c r="Z342" s="553"/>
      <c r="AA342" s="558" t="str">
        <f>IFERROR(+IF(X342=VLOOKUP(X342,'Tabulka 3E'!$B$10:$B$53,1,0),"OK","check!!!!"),"check!!!!")</f>
        <v>check!!!!</v>
      </c>
      <c r="AB342" s="562" t="str">
        <f>IF('Tabulka 3E'!B$53=X342,"ok","check!!!!")</f>
        <v>check!!!!</v>
      </c>
      <c r="AC342" s="559"/>
    </row>
    <row r="343" spans="1:29">
      <c r="A343" s="553" t="s">
        <v>422</v>
      </c>
      <c r="B343" s="553" t="s">
        <v>423</v>
      </c>
      <c r="C343" s="553" t="s">
        <v>424</v>
      </c>
      <c r="D343" s="553" t="s">
        <v>425</v>
      </c>
      <c r="E343" s="553" t="s">
        <v>426</v>
      </c>
      <c r="F343" s="553" t="s">
        <v>425</v>
      </c>
      <c r="G343" s="553" t="s">
        <v>438</v>
      </c>
      <c r="H343" s="553" t="s">
        <v>439</v>
      </c>
      <c r="I343" s="553" t="s">
        <v>443</v>
      </c>
      <c r="J343" s="553" t="s">
        <v>497</v>
      </c>
      <c r="K343" s="553" t="s">
        <v>442</v>
      </c>
      <c r="L343" s="553" t="s">
        <v>429</v>
      </c>
      <c r="M343" s="553" t="s">
        <v>430</v>
      </c>
      <c r="N343" s="553" t="s">
        <v>431</v>
      </c>
      <c r="O343" s="553" t="s">
        <v>431</v>
      </c>
      <c r="P343" s="553" t="s">
        <v>432</v>
      </c>
      <c r="Q343" s="553" t="s">
        <v>423</v>
      </c>
      <c r="R343" s="553" t="s">
        <v>498</v>
      </c>
      <c r="S343" s="575" t="e">
        <f>IF(VLOOKUP($X343,'Tabulka 4'!$B$10:$I$38,'Tabulka 4'!M$1,0)="","",VLOOKUP($X343,'Tabulka 4'!$B$10:$I$38,'Tabulka 4'!M$1,0))</f>
        <v>#N/A</v>
      </c>
      <c r="T343" s="575" t="e">
        <f>IF(VLOOKUP($X343,'Tabulka 4'!$B$10:$I$38,'Tabulka 4'!N$1,0)="","",VLOOKUP($X343,'Tabulka 4'!$B$10:$I$38,'Tabulka 4'!N$1,0))</f>
        <v>#N/A</v>
      </c>
      <c r="U343" s="575" t="e">
        <f>IF(VLOOKUP($X343,'Tabulka 4'!$B$10:$I$38,'Tabulka 4'!O$1,0)="","",VLOOKUP($X343,'Tabulka 4'!$B$10:$I$38,'Tabulka 4'!O$1,0))</f>
        <v>#N/A</v>
      </c>
      <c r="V343" s="575" t="e">
        <f>IF(VLOOKUP($X343,'Tabulka 4'!$B$10:$I$38,'Tabulka 4'!P$1,0)="","",VLOOKUP($X343,'Tabulka 4'!$B$10:$I$38,'Tabulka 4'!P$1,0))</f>
        <v>#N/A</v>
      </c>
      <c r="W343" s="575" t="e">
        <f>IF(VLOOKUP($X343,'Tabulka 4'!$B$10:$I$38,'Tabulka 4'!Q$1,0)="","",VLOOKUP($X343,'Tabulka 4'!$B$10:$I$38,'Tabulka 4'!Q$1,0))</f>
        <v>#N/A</v>
      </c>
      <c r="X343" s="553" t="str">
        <f t="shared" si="4"/>
        <v>A.N.@@._Z.S13._Z.C.L.F.F81.T.S.V._T._T.XDC.N.EDP4</v>
      </c>
      <c r="Y343" s="553"/>
      <c r="Z343" s="553"/>
      <c r="AA343" s="558" t="str">
        <f>IFERROR(+IF(X343=VLOOKUP(X343,'Tabulka 4'!$B$10:$B$38,1,0),"OK","check!!!!"),"check!!!!")</f>
        <v>check!!!!</v>
      </c>
      <c r="AB343" s="562" t="str">
        <f>IF('Tabulka 4'!B10=X343,"ok","check!!!!")</f>
        <v>check!!!!</v>
      </c>
      <c r="AC343" s="559"/>
    </row>
    <row r="344" spans="1:29">
      <c r="A344" s="553" t="s">
        <v>422</v>
      </c>
      <c r="B344" s="553" t="s">
        <v>423</v>
      </c>
      <c r="C344" s="553" t="s">
        <v>424</v>
      </c>
      <c r="D344" s="553" t="s">
        <v>425</v>
      </c>
      <c r="E344" s="553" t="s">
        <v>426</v>
      </c>
      <c r="F344" s="553" t="s">
        <v>425</v>
      </c>
      <c r="G344" s="553" t="s">
        <v>438</v>
      </c>
      <c r="H344" s="553" t="s">
        <v>439</v>
      </c>
      <c r="I344" s="553" t="s">
        <v>440</v>
      </c>
      <c r="J344" s="553" t="s">
        <v>499</v>
      </c>
      <c r="K344" s="553" t="s">
        <v>442</v>
      </c>
      <c r="L344" s="553" t="s">
        <v>429</v>
      </c>
      <c r="M344" s="553" t="s">
        <v>430</v>
      </c>
      <c r="N344" s="553" t="s">
        <v>431</v>
      </c>
      <c r="O344" s="553" t="s">
        <v>431</v>
      </c>
      <c r="P344" s="553" t="s">
        <v>432</v>
      </c>
      <c r="Q344" s="553" t="s">
        <v>423</v>
      </c>
      <c r="R344" s="553" t="s">
        <v>498</v>
      </c>
      <c r="S344" s="575" t="e">
        <f>IF(VLOOKUP($X344,'Tabulka 4'!$B$10:$I$38,'Tabulka 4'!M$1,0)="","",VLOOKUP($X344,'Tabulka 4'!$B$10:$I$38,'Tabulka 4'!M$1,0))</f>
        <v>#N/A</v>
      </c>
      <c r="T344" s="575" t="e">
        <f>IF(VLOOKUP($X344,'Tabulka 4'!$B$10:$I$38,'Tabulka 4'!N$1,0)="","",VLOOKUP($X344,'Tabulka 4'!$B$10:$I$38,'Tabulka 4'!N$1,0))</f>
        <v>#N/A</v>
      </c>
      <c r="U344" s="575" t="e">
        <f>IF(VLOOKUP($X344,'Tabulka 4'!$B$10:$I$38,'Tabulka 4'!O$1,0)="","",VLOOKUP($X344,'Tabulka 4'!$B$10:$I$38,'Tabulka 4'!O$1,0))</f>
        <v>#N/A</v>
      </c>
      <c r="V344" s="575" t="e">
        <f>IF(VLOOKUP($X344,'Tabulka 4'!$B$10:$I$38,'Tabulka 4'!P$1,0)="","",VLOOKUP($X344,'Tabulka 4'!$B$10:$I$38,'Tabulka 4'!P$1,0))</f>
        <v>#N/A</v>
      </c>
      <c r="W344" s="575" t="e">
        <f>IF(VLOOKUP($X344,'Tabulka 4'!$B$10:$I$38,'Tabulka 4'!Q$1,0)="","",VLOOKUP($X344,'Tabulka 4'!$B$10:$I$38,'Tabulka 4'!Q$1,0))</f>
        <v>#N/A</v>
      </c>
      <c r="X344" s="553" t="str">
        <f t="shared" si="4"/>
        <v>A.N.@@._Z.S13._Z.C.L.LE.FPU.T.S.V._T._T.XDC.N.EDP4</v>
      </c>
      <c r="Y344" s="553"/>
      <c r="Z344" s="553"/>
      <c r="AA344" s="558" t="str">
        <f>IFERROR(+IF(X344=VLOOKUP(X344,'Tabulka 4'!$B$10:$B$38,1,0),"OK","check!!!!"),"check!!!!")</f>
        <v>check!!!!</v>
      </c>
      <c r="AB344" s="562" t="str">
        <f>IF('Tabulka 4'!B16=X344,"ok","check!!!!")</f>
        <v>check!!!!</v>
      </c>
      <c r="AC344" s="559"/>
    </row>
    <row r="345" spans="1:29">
      <c r="A345" s="553" t="s">
        <v>422</v>
      </c>
      <c r="B345" s="553" t="s">
        <v>423</v>
      </c>
      <c r="C345" s="553" t="s">
        <v>424</v>
      </c>
      <c r="D345" s="553" t="s">
        <v>425</v>
      </c>
      <c r="E345" s="553" t="s">
        <v>450</v>
      </c>
      <c r="F345" s="553" t="s">
        <v>425</v>
      </c>
      <c r="G345" s="553" t="s">
        <v>425</v>
      </c>
      <c r="H345" s="553" t="s">
        <v>427</v>
      </c>
      <c r="I345" s="553" t="s">
        <v>500</v>
      </c>
      <c r="J345" s="553" t="s">
        <v>425</v>
      </c>
      <c r="K345" s="553" t="s">
        <v>442</v>
      </c>
      <c r="L345" s="553" t="s">
        <v>429</v>
      </c>
      <c r="M345" s="553" t="s">
        <v>430</v>
      </c>
      <c r="N345" s="553" t="s">
        <v>431</v>
      </c>
      <c r="O345" s="553" t="s">
        <v>431</v>
      </c>
      <c r="P345" s="553" t="s">
        <v>432</v>
      </c>
      <c r="Q345" s="553" t="s">
        <v>423</v>
      </c>
      <c r="R345" s="553" t="s">
        <v>498</v>
      </c>
      <c r="S345" s="575" t="e">
        <f>IF(VLOOKUP($X345,'Tabulka 4'!$B$10:$I$38,'Tabulka 4'!M$1,0)="","",VLOOKUP($X345,'Tabulka 4'!$B$10:$I$38,'Tabulka 4'!M$1,0))</f>
        <v>#N/A</v>
      </c>
      <c r="T345" s="575" t="e">
        <f>IF(VLOOKUP($X345,'Tabulka 4'!$B$10:$I$38,'Tabulka 4'!N$1,0)="","",VLOOKUP($X345,'Tabulka 4'!$B$10:$I$38,'Tabulka 4'!N$1,0))</f>
        <v>#N/A</v>
      </c>
      <c r="U345" s="575" t="e">
        <f>IF(VLOOKUP($X345,'Tabulka 4'!$B$10:$I$38,'Tabulka 4'!O$1,0)="","",VLOOKUP($X345,'Tabulka 4'!$B$10:$I$38,'Tabulka 4'!O$1,0))</f>
        <v>#N/A</v>
      </c>
      <c r="V345" s="575" t="e">
        <f>IF(VLOOKUP($X345,'Tabulka 4'!$B$10:$I$38,'Tabulka 4'!P$1,0)="","",VLOOKUP($X345,'Tabulka 4'!$B$10:$I$38,'Tabulka 4'!P$1,0))</f>
        <v>#N/A</v>
      </c>
      <c r="W345" s="575" t="e">
        <f>IF(VLOOKUP($X345,'Tabulka 4'!$B$10:$I$38,'Tabulka 4'!Q$1,0)="","",VLOOKUP($X345,'Tabulka 4'!$B$10:$I$38,'Tabulka 4'!Q$1,0))</f>
        <v>#N/A</v>
      </c>
      <c r="X345" s="553" t="str">
        <f t="shared" si="4"/>
        <v>A.N.@@._Z.S1._Z._Z.B.B5GQ._Z.T.S.V._T._T.XDC.N.EDP4</v>
      </c>
      <c r="Y345" s="553"/>
      <c r="Z345" s="553"/>
      <c r="AA345" s="558" t="str">
        <f>IFERROR(+IF(X345=VLOOKUP(X345,'Tabulka 4'!$B$10:$B$38,1,0),"OK","check!!!!"),"check!!!!")</f>
        <v>check!!!!</v>
      </c>
      <c r="AB345" s="562" t="str">
        <f>IF('Tabulka 4'!B38=X345,"ok","check!!!!")</f>
        <v>check!!!!</v>
      </c>
      <c r="AC345" s="559"/>
    </row>
  </sheetData>
  <sheetProtection selectLockedCells="1" selectUnlockedCells="1"/>
  <mergeCells count="90">
    <mergeCell ref="B2:D2"/>
    <mergeCell ref="F2:H2"/>
    <mergeCell ref="I2:K19"/>
    <mergeCell ref="L2:AZ2"/>
    <mergeCell ref="B3:D3"/>
    <mergeCell ref="F3:H3"/>
    <mergeCell ref="L3:AZ3"/>
    <mergeCell ref="B4:D4"/>
    <mergeCell ref="F4:H4"/>
    <mergeCell ref="L4:AZ4"/>
    <mergeCell ref="B5:D5"/>
    <mergeCell ref="F5:H5"/>
    <mergeCell ref="L5:AZ5"/>
    <mergeCell ref="B6:D6"/>
    <mergeCell ref="F6:H6"/>
    <mergeCell ref="L6:AZ6"/>
    <mergeCell ref="B7:D7"/>
    <mergeCell ref="F7:H7"/>
    <mergeCell ref="L7:AZ7"/>
    <mergeCell ref="B8:D8"/>
    <mergeCell ref="F8:H8"/>
    <mergeCell ref="L8:AZ8"/>
    <mergeCell ref="B9:D9"/>
    <mergeCell ref="F9:H9"/>
    <mergeCell ref="L9:AZ9"/>
    <mergeCell ref="B10:D10"/>
    <mergeCell ref="F10:H10"/>
    <mergeCell ref="L10:AZ10"/>
    <mergeCell ref="B11:D11"/>
    <mergeCell ref="F11:H11"/>
    <mergeCell ref="L11:AZ11"/>
    <mergeCell ref="B12:D12"/>
    <mergeCell ref="F12:H12"/>
    <mergeCell ref="L12:AZ12"/>
    <mergeCell ref="B13:D13"/>
    <mergeCell ref="F13:H13"/>
    <mergeCell ref="L13:AZ13"/>
    <mergeCell ref="B14:D14"/>
    <mergeCell ref="F14:H14"/>
    <mergeCell ref="L14:AZ14"/>
    <mergeCell ref="B15:D15"/>
    <mergeCell ref="F15:H15"/>
    <mergeCell ref="L15:AZ15"/>
    <mergeCell ref="B16:D16"/>
    <mergeCell ref="F16:H16"/>
    <mergeCell ref="L16:AZ16"/>
    <mergeCell ref="B17:D17"/>
    <mergeCell ref="F17:H17"/>
    <mergeCell ref="L17:AZ17"/>
    <mergeCell ref="B18:D18"/>
    <mergeCell ref="F18:H18"/>
    <mergeCell ref="L18:AZ18"/>
    <mergeCell ref="B19:D19"/>
    <mergeCell ref="F19:H19"/>
    <mergeCell ref="L19:AZ19"/>
    <mergeCell ref="B20:D20"/>
    <mergeCell ref="F20:H20"/>
    <mergeCell ref="I20:K20"/>
    <mergeCell ref="L20:AZ20"/>
    <mergeCell ref="B26:D26"/>
    <mergeCell ref="F26:H26"/>
    <mergeCell ref="L26:AZ26"/>
    <mergeCell ref="B21:D21"/>
    <mergeCell ref="F21:H21"/>
    <mergeCell ref="B22:D22"/>
    <mergeCell ref="F22:H22"/>
    <mergeCell ref="N22:Q22"/>
    <mergeCell ref="B23:D23"/>
    <mergeCell ref="F23:H23"/>
    <mergeCell ref="N23:Q23"/>
    <mergeCell ref="B24:D24"/>
    <mergeCell ref="F24:H24"/>
    <mergeCell ref="B25:D25"/>
    <mergeCell ref="F25:H25"/>
    <mergeCell ref="L25:AZ25"/>
    <mergeCell ref="B27:D27"/>
    <mergeCell ref="F27:H27"/>
    <mergeCell ref="L27:AZ27"/>
    <mergeCell ref="B28:D28"/>
    <mergeCell ref="F28:H28"/>
    <mergeCell ref="L28:AZ28"/>
    <mergeCell ref="B31:D31"/>
    <mergeCell ref="F31:H31"/>
    <mergeCell ref="L31:AZ31"/>
    <mergeCell ref="B29:D29"/>
    <mergeCell ref="F29:H29"/>
    <mergeCell ref="L29:AZ29"/>
    <mergeCell ref="B30:D30"/>
    <mergeCell ref="F30:H30"/>
    <mergeCell ref="L30:AZ30"/>
  </mergeCells>
  <conditionalFormatting sqref="S34:W165 S166:V345 W343:W345">
    <cfRule type="cellIs" priority="3" stopIfTrue="1" operator="between">
      <formula>-1000000000000</formula>
      <formula>1000000000000</formula>
    </cfRule>
    <cfRule type="cellIs" priority="4" stopIfTrue="1" operator="equal">
      <formula>"M"</formula>
    </cfRule>
    <cfRule type="cellIs" priority="5" stopIfTrue="1" operator="equal">
      <formula>"L"</formula>
    </cfRule>
  </conditionalFormatting>
  <conditionalFormatting sqref="AA33">
    <cfRule type="cellIs" dxfId="1" priority="2" operator="notEqual">
      <formula>"vlookup - ok"</formula>
    </cfRule>
  </conditionalFormatting>
  <conditionalFormatting sqref="AB33">
    <cfRule type="cellIs" dxfId="0" priority="1" operator="notEqual">
      <formula>"link - ok"</formula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tabColor rgb="FFFFFF00"/>
  </sheetPr>
  <dimension ref="A1:IV43"/>
  <sheetViews>
    <sheetView topLeftCell="A19" workbookViewId="0">
      <selection activeCell="F17" sqref="F17"/>
    </sheetView>
  </sheetViews>
  <sheetFormatPr defaultColWidth="8.88671875" defaultRowHeight="15"/>
  <cols>
    <col min="1" max="1" width="23.109375" style="481" bestFit="1" customWidth="1"/>
    <col min="2" max="2" width="8.88671875" style="481" customWidth="1"/>
    <col min="3" max="3" width="16" style="481" customWidth="1"/>
    <col min="4" max="5" width="8.88671875" style="481" customWidth="1"/>
    <col min="6" max="6" width="8.6640625" style="481" bestFit="1" customWidth="1"/>
    <col min="7" max="7" width="8.88671875" style="481"/>
    <col min="8" max="8" width="22.88671875" style="481" bestFit="1" customWidth="1"/>
    <col min="9" max="256" width="8.88671875" style="481"/>
    <col min="257" max="257" width="23.109375" style="481" bestFit="1" customWidth="1"/>
    <col min="258" max="258" width="8.88671875" style="481" customWidth="1"/>
    <col min="259" max="259" width="16" style="481" customWidth="1"/>
    <col min="260" max="261" width="8.88671875" style="481" customWidth="1"/>
    <col min="262" max="262" width="8.6640625" style="481" bestFit="1" customWidth="1"/>
    <col min="263" max="512" width="8.88671875" style="481"/>
    <col min="513" max="513" width="23.109375" style="481" bestFit="1" customWidth="1"/>
    <col min="514" max="514" width="8.88671875" style="481" customWidth="1"/>
    <col min="515" max="515" width="16" style="481" customWidth="1"/>
    <col min="516" max="517" width="8.88671875" style="481" customWidth="1"/>
    <col min="518" max="518" width="8.6640625" style="481" bestFit="1" customWidth="1"/>
    <col min="519" max="768" width="8.88671875" style="481"/>
    <col min="769" max="769" width="23.109375" style="481" bestFit="1" customWidth="1"/>
    <col min="770" max="770" width="8.88671875" style="481" customWidth="1"/>
    <col min="771" max="771" width="16" style="481" customWidth="1"/>
    <col min="772" max="773" width="8.88671875" style="481" customWidth="1"/>
    <col min="774" max="774" width="8.6640625" style="481" bestFit="1" customWidth="1"/>
    <col min="775" max="1024" width="8.88671875" style="481"/>
    <col min="1025" max="1025" width="23.109375" style="481" bestFit="1" customWidth="1"/>
    <col min="1026" max="1026" width="8.88671875" style="481" customWidth="1"/>
    <col min="1027" max="1027" width="16" style="481" customWidth="1"/>
    <col min="1028" max="1029" width="8.88671875" style="481" customWidth="1"/>
    <col min="1030" max="1030" width="8.6640625" style="481" bestFit="1" customWidth="1"/>
    <col min="1031" max="1280" width="8.88671875" style="481"/>
    <col min="1281" max="1281" width="23.109375" style="481" bestFit="1" customWidth="1"/>
    <col min="1282" max="1282" width="8.88671875" style="481" customWidth="1"/>
    <col min="1283" max="1283" width="16" style="481" customWidth="1"/>
    <col min="1284" max="1285" width="8.88671875" style="481" customWidth="1"/>
    <col min="1286" max="1286" width="8.6640625" style="481" bestFit="1" customWidth="1"/>
    <col min="1287" max="1536" width="8.88671875" style="481"/>
    <col min="1537" max="1537" width="23.109375" style="481" bestFit="1" customWidth="1"/>
    <col min="1538" max="1538" width="8.88671875" style="481" customWidth="1"/>
    <col min="1539" max="1539" width="16" style="481" customWidth="1"/>
    <col min="1540" max="1541" width="8.88671875" style="481" customWidth="1"/>
    <col min="1542" max="1542" width="8.6640625" style="481" bestFit="1" customWidth="1"/>
    <col min="1543" max="1792" width="8.88671875" style="481"/>
    <col min="1793" max="1793" width="23.109375" style="481" bestFit="1" customWidth="1"/>
    <col min="1794" max="1794" width="8.88671875" style="481" customWidth="1"/>
    <col min="1795" max="1795" width="16" style="481" customWidth="1"/>
    <col min="1796" max="1797" width="8.88671875" style="481" customWidth="1"/>
    <col min="1798" max="1798" width="8.6640625" style="481" bestFit="1" customWidth="1"/>
    <col min="1799" max="2048" width="8.88671875" style="481"/>
    <col min="2049" max="2049" width="23.109375" style="481" bestFit="1" customWidth="1"/>
    <col min="2050" max="2050" width="8.88671875" style="481" customWidth="1"/>
    <col min="2051" max="2051" width="16" style="481" customWidth="1"/>
    <col min="2052" max="2053" width="8.88671875" style="481" customWidth="1"/>
    <col min="2054" max="2054" width="8.6640625" style="481" bestFit="1" customWidth="1"/>
    <col min="2055" max="2304" width="8.88671875" style="481"/>
    <col min="2305" max="2305" width="23.109375" style="481" bestFit="1" customWidth="1"/>
    <col min="2306" max="2306" width="8.88671875" style="481" customWidth="1"/>
    <col min="2307" max="2307" width="16" style="481" customWidth="1"/>
    <col min="2308" max="2309" width="8.88671875" style="481" customWidth="1"/>
    <col min="2310" max="2310" width="8.6640625" style="481" bestFit="1" customWidth="1"/>
    <col min="2311" max="2560" width="8.88671875" style="481"/>
    <col min="2561" max="2561" width="23.109375" style="481" bestFit="1" customWidth="1"/>
    <col min="2562" max="2562" width="8.88671875" style="481" customWidth="1"/>
    <col min="2563" max="2563" width="16" style="481" customWidth="1"/>
    <col min="2564" max="2565" width="8.88671875" style="481" customWidth="1"/>
    <col min="2566" max="2566" width="8.6640625" style="481" bestFit="1" customWidth="1"/>
    <col min="2567" max="2816" width="8.88671875" style="481"/>
    <col min="2817" max="2817" width="23.109375" style="481" bestFit="1" customWidth="1"/>
    <col min="2818" max="2818" width="8.88671875" style="481" customWidth="1"/>
    <col min="2819" max="2819" width="16" style="481" customWidth="1"/>
    <col min="2820" max="2821" width="8.88671875" style="481" customWidth="1"/>
    <col min="2822" max="2822" width="8.6640625" style="481" bestFit="1" customWidth="1"/>
    <col min="2823" max="3072" width="8.88671875" style="481"/>
    <col min="3073" max="3073" width="23.109375" style="481" bestFit="1" customWidth="1"/>
    <col min="3074" max="3074" width="8.88671875" style="481" customWidth="1"/>
    <col min="3075" max="3075" width="16" style="481" customWidth="1"/>
    <col min="3076" max="3077" width="8.88671875" style="481" customWidth="1"/>
    <col min="3078" max="3078" width="8.6640625" style="481" bestFit="1" customWidth="1"/>
    <col min="3079" max="3328" width="8.88671875" style="481"/>
    <col min="3329" max="3329" width="23.109375" style="481" bestFit="1" customWidth="1"/>
    <col min="3330" max="3330" width="8.88671875" style="481" customWidth="1"/>
    <col min="3331" max="3331" width="16" style="481" customWidth="1"/>
    <col min="3332" max="3333" width="8.88671875" style="481" customWidth="1"/>
    <col min="3334" max="3334" width="8.6640625" style="481" bestFit="1" customWidth="1"/>
    <col min="3335" max="3584" width="8.88671875" style="481"/>
    <col min="3585" max="3585" width="23.109375" style="481" bestFit="1" customWidth="1"/>
    <col min="3586" max="3586" width="8.88671875" style="481" customWidth="1"/>
    <col min="3587" max="3587" width="16" style="481" customWidth="1"/>
    <col min="3588" max="3589" width="8.88671875" style="481" customWidth="1"/>
    <col min="3590" max="3590" width="8.6640625" style="481" bestFit="1" customWidth="1"/>
    <col min="3591" max="3840" width="8.88671875" style="481"/>
    <col min="3841" max="3841" width="23.109375" style="481" bestFit="1" customWidth="1"/>
    <col min="3842" max="3842" width="8.88671875" style="481" customWidth="1"/>
    <col min="3843" max="3843" width="16" style="481" customWidth="1"/>
    <col min="3844" max="3845" width="8.88671875" style="481" customWidth="1"/>
    <col min="3846" max="3846" width="8.6640625" style="481" bestFit="1" customWidth="1"/>
    <col min="3847" max="4096" width="8.88671875" style="481"/>
    <col min="4097" max="4097" width="23.109375" style="481" bestFit="1" customWidth="1"/>
    <col min="4098" max="4098" width="8.88671875" style="481" customWidth="1"/>
    <col min="4099" max="4099" width="16" style="481" customWidth="1"/>
    <col min="4100" max="4101" width="8.88671875" style="481" customWidth="1"/>
    <col min="4102" max="4102" width="8.6640625" style="481" bestFit="1" customWidth="1"/>
    <col min="4103" max="4352" width="8.88671875" style="481"/>
    <col min="4353" max="4353" width="23.109375" style="481" bestFit="1" customWidth="1"/>
    <col min="4354" max="4354" width="8.88671875" style="481" customWidth="1"/>
    <col min="4355" max="4355" width="16" style="481" customWidth="1"/>
    <col min="4356" max="4357" width="8.88671875" style="481" customWidth="1"/>
    <col min="4358" max="4358" width="8.6640625" style="481" bestFit="1" customWidth="1"/>
    <col min="4359" max="4608" width="8.88671875" style="481"/>
    <col min="4609" max="4609" width="23.109375" style="481" bestFit="1" customWidth="1"/>
    <col min="4610" max="4610" width="8.88671875" style="481" customWidth="1"/>
    <col min="4611" max="4611" width="16" style="481" customWidth="1"/>
    <col min="4612" max="4613" width="8.88671875" style="481" customWidth="1"/>
    <col min="4614" max="4614" width="8.6640625" style="481" bestFit="1" customWidth="1"/>
    <col min="4615" max="4864" width="8.88671875" style="481"/>
    <col min="4865" max="4865" width="23.109375" style="481" bestFit="1" customWidth="1"/>
    <col min="4866" max="4866" width="8.88671875" style="481" customWidth="1"/>
    <col min="4867" max="4867" width="16" style="481" customWidth="1"/>
    <col min="4868" max="4869" width="8.88671875" style="481" customWidth="1"/>
    <col min="4870" max="4870" width="8.6640625" style="481" bestFit="1" customWidth="1"/>
    <col min="4871" max="5120" width="8.88671875" style="481"/>
    <col min="5121" max="5121" width="23.109375" style="481" bestFit="1" customWidth="1"/>
    <col min="5122" max="5122" width="8.88671875" style="481" customWidth="1"/>
    <col min="5123" max="5123" width="16" style="481" customWidth="1"/>
    <col min="5124" max="5125" width="8.88671875" style="481" customWidth="1"/>
    <col min="5126" max="5126" width="8.6640625" style="481" bestFit="1" customWidth="1"/>
    <col min="5127" max="5376" width="8.88671875" style="481"/>
    <col min="5377" max="5377" width="23.109375" style="481" bestFit="1" customWidth="1"/>
    <col min="5378" max="5378" width="8.88671875" style="481" customWidth="1"/>
    <col min="5379" max="5379" width="16" style="481" customWidth="1"/>
    <col min="5380" max="5381" width="8.88671875" style="481" customWidth="1"/>
    <col min="5382" max="5382" width="8.6640625" style="481" bestFit="1" customWidth="1"/>
    <col min="5383" max="5632" width="8.88671875" style="481"/>
    <col min="5633" max="5633" width="23.109375" style="481" bestFit="1" customWidth="1"/>
    <col min="5634" max="5634" width="8.88671875" style="481" customWidth="1"/>
    <col min="5635" max="5635" width="16" style="481" customWidth="1"/>
    <col min="5636" max="5637" width="8.88671875" style="481" customWidth="1"/>
    <col min="5638" max="5638" width="8.6640625" style="481" bestFit="1" customWidth="1"/>
    <col min="5639" max="5888" width="8.88671875" style="481"/>
    <col min="5889" max="5889" width="23.109375" style="481" bestFit="1" customWidth="1"/>
    <col min="5890" max="5890" width="8.88671875" style="481" customWidth="1"/>
    <col min="5891" max="5891" width="16" style="481" customWidth="1"/>
    <col min="5892" max="5893" width="8.88671875" style="481" customWidth="1"/>
    <col min="5894" max="5894" width="8.6640625" style="481" bestFit="1" customWidth="1"/>
    <col min="5895" max="6144" width="8.88671875" style="481"/>
    <col min="6145" max="6145" width="23.109375" style="481" bestFit="1" customWidth="1"/>
    <col min="6146" max="6146" width="8.88671875" style="481" customWidth="1"/>
    <col min="6147" max="6147" width="16" style="481" customWidth="1"/>
    <col min="6148" max="6149" width="8.88671875" style="481" customWidth="1"/>
    <col min="6150" max="6150" width="8.6640625" style="481" bestFit="1" customWidth="1"/>
    <col min="6151" max="6400" width="8.88671875" style="481"/>
    <col min="6401" max="6401" width="23.109375" style="481" bestFit="1" customWidth="1"/>
    <col min="6402" max="6402" width="8.88671875" style="481" customWidth="1"/>
    <col min="6403" max="6403" width="16" style="481" customWidth="1"/>
    <col min="6404" max="6405" width="8.88671875" style="481" customWidth="1"/>
    <col min="6406" max="6406" width="8.6640625" style="481" bestFit="1" customWidth="1"/>
    <col min="6407" max="6656" width="8.88671875" style="481"/>
    <col min="6657" max="6657" width="23.109375" style="481" bestFit="1" customWidth="1"/>
    <col min="6658" max="6658" width="8.88671875" style="481" customWidth="1"/>
    <col min="6659" max="6659" width="16" style="481" customWidth="1"/>
    <col min="6660" max="6661" width="8.88671875" style="481" customWidth="1"/>
    <col min="6662" max="6662" width="8.6640625" style="481" bestFit="1" customWidth="1"/>
    <col min="6663" max="6912" width="8.88671875" style="481"/>
    <col min="6913" max="6913" width="23.109375" style="481" bestFit="1" customWidth="1"/>
    <col min="6914" max="6914" width="8.88671875" style="481" customWidth="1"/>
    <col min="6915" max="6915" width="16" style="481" customWidth="1"/>
    <col min="6916" max="6917" width="8.88671875" style="481" customWidth="1"/>
    <col min="6918" max="6918" width="8.6640625" style="481" bestFit="1" customWidth="1"/>
    <col min="6919" max="7168" width="8.88671875" style="481"/>
    <col min="7169" max="7169" width="23.109375" style="481" bestFit="1" customWidth="1"/>
    <col min="7170" max="7170" width="8.88671875" style="481" customWidth="1"/>
    <col min="7171" max="7171" width="16" style="481" customWidth="1"/>
    <col min="7172" max="7173" width="8.88671875" style="481" customWidth="1"/>
    <col min="7174" max="7174" width="8.6640625" style="481" bestFit="1" customWidth="1"/>
    <col min="7175" max="7424" width="8.88671875" style="481"/>
    <col min="7425" max="7425" width="23.109375" style="481" bestFit="1" customWidth="1"/>
    <col min="7426" max="7426" width="8.88671875" style="481" customWidth="1"/>
    <col min="7427" max="7427" width="16" style="481" customWidth="1"/>
    <col min="7428" max="7429" width="8.88671875" style="481" customWidth="1"/>
    <col min="7430" max="7430" width="8.6640625" style="481" bestFit="1" customWidth="1"/>
    <col min="7431" max="7680" width="8.88671875" style="481"/>
    <col min="7681" max="7681" width="23.109375" style="481" bestFit="1" customWidth="1"/>
    <col min="7682" max="7682" width="8.88671875" style="481" customWidth="1"/>
    <col min="7683" max="7683" width="16" style="481" customWidth="1"/>
    <col min="7684" max="7685" width="8.88671875" style="481" customWidth="1"/>
    <col min="7686" max="7686" width="8.6640625" style="481" bestFit="1" customWidth="1"/>
    <col min="7687" max="7936" width="8.88671875" style="481"/>
    <col min="7937" max="7937" width="23.109375" style="481" bestFit="1" customWidth="1"/>
    <col min="7938" max="7938" width="8.88671875" style="481" customWidth="1"/>
    <col min="7939" max="7939" width="16" style="481" customWidth="1"/>
    <col min="7940" max="7941" width="8.88671875" style="481" customWidth="1"/>
    <col min="7942" max="7942" width="8.6640625" style="481" bestFit="1" customWidth="1"/>
    <col min="7943" max="8192" width="8.88671875" style="481"/>
    <col min="8193" max="8193" width="23.109375" style="481" bestFit="1" customWidth="1"/>
    <col min="8194" max="8194" width="8.88671875" style="481" customWidth="1"/>
    <col min="8195" max="8195" width="16" style="481" customWidth="1"/>
    <col min="8196" max="8197" width="8.88671875" style="481" customWidth="1"/>
    <col min="8198" max="8198" width="8.6640625" style="481" bestFit="1" customWidth="1"/>
    <col min="8199" max="8448" width="8.88671875" style="481"/>
    <col min="8449" max="8449" width="23.109375" style="481" bestFit="1" customWidth="1"/>
    <col min="8450" max="8450" width="8.88671875" style="481" customWidth="1"/>
    <col min="8451" max="8451" width="16" style="481" customWidth="1"/>
    <col min="8452" max="8453" width="8.88671875" style="481" customWidth="1"/>
    <col min="8454" max="8454" width="8.6640625" style="481" bestFit="1" customWidth="1"/>
    <col min="8455" max="8704" width="8.88671875" style="481"/>
    <col min="8705" max="8705" width="23.109375" style="481" bestFit="1" customWidth="1"/>
    <col min="8706" max="8706" width="8.88671875" style="481" customWidth="1"/>
    <col min="8707" max="8707" width="16" style="481" customWidth="1"/>
    <col min="8708" max="8709" width="8.88671875" style="481" customWidth="1"/>
    <col min="8710" max="8710" width="8.6640625" style="481" bestFit="1" customWidth="1"/>
    <col min="8711" max="8960" width="8.88671875" style="481"/>
    <col min="8961" max="8961" width="23.109375" style="481" bestFit="1" customWidth="1"/>
    <col min="8962" max="8962" width="8.88671875" style="481" customWidth="1"/>
    <col min="8963" max="8963" width="16" style="481" customWidth="1"/>
    <col min="8964" max="8965" width="8.88671875" style="481" customWidth="1"/>
    <col min="8966" max="8966" width="8.6640625" style="481" bestFit="1" customWidth="1"/>
    <col min="8967" max="9216" width="8.88671875" style="481"/>
    <col min="9217" max="9217" width="23.109375" style="481" bestFit="1" customWidth="1"/>
    <col min="9218" max="9218" width="8.88671875" style="481" customWidth="1"/>
    <col min="9219" max="9219" width="16" style="481" customWidth="1"/>
    <col min="9220" max="9221" width="8.88671875" style="481" customWidth="1"/>
    <col min="9222" max="9222" width="8.6640625" style="481" bestFit="1" customWidth="1"/>
    <col min="9223" max="9472" width="8.88671875" style="481"/>
    <col min="9473" max="9473" width="23.109375" style="481" bestFit="1" customWidth="1"/>
    <col min="9474" max="9474" width="8.88671875" style="481" customWidth="1"/>
    <col min="9475" max="9475" width="16" style="481" customWidth="1"/>
    <col min="9476" max="9477" width="8.88671875" style="481" customWidth="1"/>
    <col min="9478" max="9478" width="8.6640625" style="481" bestFit="1" customWidth="1"/>
    <col min="9479" max="9728" width="8.88671875" style="481"/>
    <col min="9729" max="9729" width="23.109375" style="481" bestFit="1" customWidth="1"/>
    <col min="9730" max="9730" width="8.88671875" style="481" customWidth="1"/>
    <col min="9731" max="9731" width="16" style="481" customWidth="1"/>
    <col min="9732" max="9733" width="8.88671875" style="481" customWidth="1"/>
    <col min="9734" max="9734" width="8.6640625" style="481" bestFit="1" customWidth="1"/>
    <col min="9735" max="9984" width="8.88671875" style="481"/>
    <col min="9985" max="9985" width="23.109375" style="481" bestFit="1" customWidth="1"/>
    <col min="9986" max="9986" width="8.88671875" style="481" customWidth="1"/>
    <col min="9987" max="9987" width="16" style="481" customWidth="1"/>
    <col min="9988" max="9989" width="8.88671875" style="481" customWidth="1"/>
    <col min="9990" max="9990" width="8.6640625" style="481" bestFit="1" customWidth="1"/>
    <col min="9991" max="10240" width="8.88671875" style="481"/>
    <col min="10241" max="10241" width="23.109375" style="481" bestFit="1" customWidth="1"/>
    <col min="10242" max="10242" width="8.88671875" style="481" customWidth="1"/>
    <col min="10243" max="10243" width="16" style="481" customWidth="1"/>
    <col min="10244" max="10245" width="8.88671875" style="481" customWidth="1"/>
    <col min="10246" max="10246" width="8.6640625" style="481" bestFit="1" customWidth="1"/>
    <col min="10247" max="10496" width="8.88671875" style="481"/>
    <col min="10497" max="10497" width="23.109375" style="481" bestFit="1" customWidth="1"/>
    <col min="10498" max="10498" width="8.88671875" style="481" customWidth="1"/>
    <col min="10499" max="10499" width="16" style="481" customWidth="1"/>
    <col min="10500" max="10501" width="8.88671875" style="481" customWidth="1"/>
    <col min="10502" max="10502" width="8.6640625" style="481" bestFit="1" customWidth="1"/>
    <col min="10503" max="10752" width="8.88671875" style="481"/>
    <col min="10753" max="10753" width="23.109375" style="481" bestFit="1" customWidth="1"/>
    <col min="10754" max="10754" width="8.88671875" style="481" customWidth="1"/>
    <col min="10755" max="10755" width="16" style="481" customWidth="1"/>
    <col min="10756" max="10757" width="8.88671875" style="481" customWidth="1"/>
    <col min="10758" max="10758" width="8.6640625" style="481" bestFit="1" customWidth="1"/>
    <col min="10759" max="11008" width="8.88671875" style="481"/>
    <col min="11009" max="11009" width="23.109375" style="481" bestFit="1" customWidth="1"/>
    <col min="11010" max="11010" width="8.88671875" style="481" customWidth="1"/>
    <col min="11011" max="11011" width="16" style="481" customWidth="1"/>
    <col min="11012" max="11013" width="8.88671875" style="481" customWidth="1"/>
    <col min="11014" max="11014" width="8.6640625" style="481" bestFit="1" customWidth="1"/>
    <col min="11015" max="11264" width="8.88671875" style="481"/>
    <col min="11265" max="11265" width="23.109375" style="481" bestFit="1" customWidth="1"/>
    <col min="11266" max="11266" width="8.88671875" style="481" customWidth="1"/>
    <col min="11267" max="11267" width="16" style="481" customWidth="1"/>
    <col min="11268" max="11269" width="8.88671875" style="481" customWidth="1"/>
    <col min="11270" max="11270" width="8.6640625" style="481" bestFit="1" customWidth="1"/>
    <col min="11271" max="11520" width="8.88671875" style="481"/>
    <col min="11521" max="11521" width="23.109375" style="481" bestFit="1" customWidth="1"/>
    <col min="11522" max="11522" width="8.88671875" style="481" customWidth="1"/>
    <col min="11523" max="11523" width="16" style="481" customWidth="1"/>
    <col min="11524" max="11525" width="8.88671875" style="481" customWidth="1"/>
    <col min="11526" max="11526" width="8.6640625" style="481" bestFit="1" customWidth="1"/>
    <col min="11527" max="11776" width="8.88671875" style="481"/>
    <col min="11777" max="11777" width="23.109375" style="481" bestFit="1" customWidth="1"/>
    <col min="11778" max="11778" width="8.88671875" style="481" customWidth="1"/>
    <col min="11779" max="11779" width="16" style="481" customWidth="1"/>
    <col min="11780" max="11781" width="8.88671875" style="481" customWidth="1"/>
    <col min="11782" max="11782" width="8.6640625" style="481" bestFit="1" customWidth="1"/>
    <col min="11783" max="12032" width="8.88671875" style="481"/>
    <col min="12033" max="12033" width="23.109375" style="481" bestFit="1" customWidth="1"/>
    <col min="12034" max="12034" width="8.88671875" style="481" customWidth="1"/>
    <col min="12035" max="12035" width="16" style="481" customWidth="1"/>
    <col min="12036" max="12037" width="8.88671875" style="481" customWidth="1"/>
    <col min="12038" max="12038" width="8.6640625" style="481" bestFit="1" customWidth="1"/>
    <col min="12039" max="12288" width="8.88671875" style="481"/>
    <col min="12289" max="12289" width="23.109375" style="481" bestFit="1" customWidth="1"/>
    <col min="12290" max="12290" width="8.88671875" style="481" customWidth="1"/>
    <col min="12291" max="12291" width="16" style="481" customWidth="1"/>
    <col min="12292" max="12293" width="8.88671875" style="481" customWidth="1"/>
    <col min="12294" max="12294" width="8.6640625" style="481" bestFit="1" customWidth="1"/>
    <col min="12295" max="12544" width="8.88671875" style="481"/>
    <col min="12545" max="12545" width="23.109375" style="481" bestFit="1" customWidth="1"/>
    <col min="12546" max="12546" width="8.88671875" style="481" customWidth="1"/>
    <col min="12547" max="12547" width="16" style="481" customWidth="1"/>
    <col min="12548" max="12549" width="8.88671875" style="481" customWidth="1"/>
    <col min="12550" max="12550" width="8.6640625" style="481" bestFit="1" customWidth="1"/>
    <col min="12551" max="12800" width="8.88671875" style="481"/>
    <col min="12801" max="12801" width="23.109375" style="481" bestFit="1" customWidth="1"/>
    <col min="12802" max="12802" width="8.88671875" style="481" customWidth="1"/>
    <col min="12803" max="12803" width="16" style="481" customWidth="1"/>
    <col min="12804" max="12805" width="8.88671875" style="481" customWidth="1"/>
    <col min="12806" max="12806" width="8.6640625" style="481" bestFit="1" customWidth="1"/>
    <col min="12807" max="13056" width="8.88671875" style="481"/>
    <col min="13057" max="13057" width="23.109375" style="481" bestFit="1" customWidth="1"/>
    <col min="13058" max="13058" width="8.88671875" style="481" customWidth="1"/>
    <col min="13059" max="13059" width="16" style="481" customWidth="1"/>
    <col min="13060" max="13061" width="8.88671875" style="481" customWidth="1"/>
    <col min="13062" max="13062" width="8.6640625" style="481" bestFit="1" customWidth="1"/>
    <col min="13063" max="13312" width="8.88671875" style="481"/>
    <col min="13313" max="13313" width="23.109375" style="481" bestFit="1" customWidth="1"/>
    <col min="13314" max="13314" width="8.88671875" style="481" customWidth="1"/>
    <col min="13315" max="13315" width="16" style="481" customWidth="1"/>
    <col min="13316" max="13317" width="8.88671875" style="481" customWidth="1"/>
    <col min="13318" max="13318" width="8.6640625" style="481" bestFit="1" customWidth="1"/>
    <col min="13319" max="13568" width="8.88671875" style="481"/>
    <col min="13569" max="13569" width="23.109375" style="481" bestFit="1" customWidth="1"/>
    <col min="13570" max="13570" width="8.88671875" style="481" customWidth="1"/>
    <col min="13571" max="13571" width="16" style="481" customWidth="1"/>
    <col min="13572" max="13573" width="8.88671875" style="481" customWidth="1"/>
    <col min="13574" max="13574" width="8.6640625" style="481" bestFit="1" customWidth="1"/>
    <col min="13575" max="13824" width="8.88671875" style="481"/>
    <col min="13825" max="13825" width="23.109375" style="481" bestFit="1" customWidth="1"/>
    <col min="13826" max="13826" width="8.88671875" style="481" customWidth="1"/>
    <col min="13827" max="13827" width="16" style="481" customWidth="1"/>
    <col min="13828" max="13829" width="8.88671875" style="481" customWidth="1"/>
    <col min="13830" max="13830" width="8.6640625" style="481" bestFit="1" customWidth="1"/>
    <col min="13831" max="14080" width="8.88671875" style="481"/>
    <col min="14081" max="14081" width="23.109375" style="481" bestFit="1" customWidth="1"/>
    <col min="14082" max="14082" width="8.88671875" style="481" customWidth="1"/>
    <col min="14083" max="14083" width="16" style="481" customWidth="1"/>
    <col min="14084" max="14085" width="8.88671875" style="481" customWidth="1"/>
    <col min="14086" max="14086" width="8.6640625" style="481" bestFit="1" customWidth="1"/>
    <col min="14087" max="14336" width="8.88671875" style="481"/>
    <col min="14337" max="14337" width="23.109375" style="481" bestFit="1" customWidth="1"/>
    <col min="14338" max="14338" width="8.88671875" style="481" customWidth="1"/>
    <col min="14339" max="14339" width="16" style="481" customWidth="1"/>
    <col min="14340" max="14341" width="8.88671875" style="481" customWidth="1"/>
    <col min="14342" max="14342" width="8.6640625" style="481" bestFit="1" customWidth="1"/>
    <col min="14343" max="14592" width="8.88671875" style="481"/>
    <col min="14593" max="14593" width="23.109375" style="481" bestFit="1" customWidth="1"/>
    <col min="14594" max="14594" width="8.88671875" style="481" customWidth="1"/>
    <col min="14595" max="14595" width="16" style="481" customWidth="1"/>
    <col min="14596" max="14597" width="8.88671875" style="481" customWidth="1"/>
    <col min="14598" max="14598" width="8.6640625" style="481" bestFit="1" customWidth="1"/>
    <col min="14599" max="14848" width="8.88671875" style="481"/>
    <col min="14849" max="14849" width="23.109375" style="481" bestFit="1" customWidth="1"/>
    <col min="14850" max="14850" width="8.88671875" style="481" customWidth="1"/>
    <col min="14851" max="14851" width="16" style="481" customWidth="1"/>
    <col min="14852" max="14853" width="8.88671875" style="481" customWidth="1"/>
    <col min="14854" max="14854" width="8.6640625" style="481" bestFit="1" customWidth="1"/>
    <col min="14855" max="15104" width="8.88671875" style="481"/>
    <col min="15105" max="15105" width="23.109375" style="481" bestFit="1" customWidth="1"/>
    <col min="15106" max="15106" width="8.88671875" style="481" customWidth="1"/>
    <col min="15107" max="15107" width="16" style="481" customWidth="1"/>
    <col min="15108" max="15109" width="8.88671875" style="481" customWidth="1"/>
    <col min="15110" max="15110" width="8.6640625" style="481" bestFit="1" customWidth="1"/>
    <col min="15111" max="15360" width="8.88671875" style="481"/>
    <col min="15361" max="15361" width="23.109375" style="481" bestFit="1" customWidth="1"/>
    <col min="15362" max="15362" width="8.88671875" style="481" customWidth="1"/>
    <col min="15363" max="15363" width="16" style="481" customWidth="1"/>
    <col min="15364" max="15365" width="8.88671875" style="481" customWidth="1"/>
    <col min="15366" max="15366" width="8.6640625" style="481" bestFit="1" customWidth="1"/>
    <col min="15367" max="15616" width="8.88671875" style="481"/>
    <col min="15617" max="15617" width="23.109375" style="481" bestFit="1" customWidth="1"/>
    <col min="15618" max="15618" width="8.88671875" style="481" customWidth="1"/>
    <col min="15619" max="15619" width="16" style="481" customWidth="1"/>
    <col min="15620" max="15621" width="8.88671875" style="481" customWidth="1"/>
    <col min="15622" max="15622" width="8.6640625" style="481" bestFit="1" customWidth="1"/>
    <col min="15623" max="15872" width="8.88671875" style="481"/>
    <col min="15873" max="15873" width="23.109375" style="481" bestFit="1" customWidth="1"/>
    <col min="15874" max="15874" width="8.88671875" style="481" customWidth="1"/>
    <col min="15875" max="15875" width="16" style="481" customWidth="1"/>
    <col min="15876" max="15877" width="8.88671875" style="481" customWidth="1"/>
    <col min="15878" max="15878" width="8.6640625" style="481" bestFit="1" customWidth="1"/>
    <col min="15879" max="16128" width="8.88671875" style="481"/>
    <col min="16129" max="16129" width="23.109375" style="481" bestFit="1" customWidth="1"/>
    <col min="16130" max="16130" width="8.88671875" style="481" customWidth="1"/>
    <col min="16131" max="16131" width="16" style="481" customWidth="1"/>
    <col min="16132" max="16133" width="8.88671875" style="481" customWidth="1"/>
    <col min="16134" max="16134" width="8.6640625" style="481" bestFit="1" customWidth="1"/>
    <col min="16135" max="16384" width="8.88671875" style="481"/>
  </cols>
  <sheetData>
    <row r="1" spans="1:256" ht="30">
      <c r="A1" s="478" t="s">
        <v>501</v>
      </c>
      <c r="B1" s="478" t="s">
        <v>502</v>
      </c>
      <c r="C1" s="478" t="s">
        <v>503</v>
      </c>
      <c r="D1" s="479" t="s">
        <v>504</v>
      </c>
      <c r="E1" s="478"/>
      <c r="F1" s="478" t="s">
        <v>505</v>
      </c>
      <c r="G1" s="480" t="s">
        <v>506</v>
      </c>
      <c r="I1" s="476"/>
      <c r="O1" s="482" t="s">
        <v>507</v>
      </c>
    </row>
    <row r="2" spans="1:256" ht="15.75">
      <c r="A2" s="478" t="s">
        <v>406</v>
      </c>
      <c r="B2" s="478" t="s">
        <v>508</v>
      </c>
      <c r="C2" s="480" t="s">
        <v>509</v>
      </c>
      <c r="D2" s="483">
        <v>1</v>
      </c>
      <c r="E2" s="478"/>
      <c r="F2" s="478" t="s">
        <v>510</v>
      </c>
      <c r="G2" s="484" t="s">
        <v>339</v>
      </c>
      <c r="H2" s="476"/>
      <c r="I2" s="476"/>
      <c r="J2" s="476"/>
      <c r="K2" s="476"/>
      <c r="L2" s="476"/>
      <c r="M2" s="476"/>
      <c r="N2" s="476"/>
      <c r="O2" s="476"/>
      <c r="P2" s="476"/>
      <c r="Q2" s="476"/>
      <c r="R2" s="476"/>
      <c r="S2" s="476"/>
      <c r="T2" s="476"/>
      <c r="U2" s="476"/>
      <c r="V2" s="476"/>
      <c r="W2" s="476"/>
      <c r="X2" s="476"/>
      <c r="Y2" s="476"/>
      <c r="Z2" s="476"/>
      <c r="AA2" s="476"/>
      <c r="AB2" s="476"/>
      <c r="AC2" s="476"/>
      <c r="AD2" s="476"/>
      <c r="AE2" s="476"/>
      <c r="AF2" s="476"/>
      <c r="AG2" s="476"/>
      <c r="AH2" s="476"/>
      <c r="AI2" s="476"/>
      <c r="AJ2" s="476"/>
      <c r="AK2" s="476"/>
      <c r="AL2" s="476"/>
      <c r="AM2" s="476"/>
      <c r="AN2" s="476"/>
      <c r="AO2" s="476"/>
      <c r="AP2" s="476"/>
      <c r="AQ2" s="476"/>
      <c r="AR2" s="476"/>
      <c r="AS2" s="476"/>
      <c r="AT2" s="476"/>
      <c r="AU2" s="476"/>
      <c r="AV2" s="476"/>
      <c r="AW2" s="476"/>
      <c r="AX2" s="476"/>
      <c r="AY2" s="476"/>
      <c r="AZ2" s="476"/>
      <c r="BA2" s="476"/>
      <c r="BB2" s="476"/>
      <c r="BC2" s="476"/>
      <c r="BD2" s="476"/>
      <c r="BE2" s="476"/>
      <c r="BF2" s="476"/>
      <c r="BG2" s="476"/>
      <c r="BH2" s="476"/>
      <c r="BI2" s="476"/>
      <c r="BJ2" s="476"/>
      <c r="BK2" s="476"/>
      <c r="BL2" s="476"/>
      <c r="BM2" s="476"/>
      <c r="BN2" s="476"/>
      <c r="BO2" s="476"/>
      <c r="BP2" s="476"/>
      <c r="BQ2" s="476"/>
      <c r="BR2" s="476"/>
      <c r="BS2" s="476"/>
      <c r="BT2" s="476"/>
      <c r="BU2" s="476"/>
      <c r="BV2" s="476"/>
      <c r="BW2" s="476"/>
      <c r="BX2" s="476"/>
      <c r="BY2" s="476"/>
      <c r="BZ2" s="476"/>
      <c r="CA2" s="476"/>
      <c r="CB2" s="476"/>
      <c r="CC2" s="476"/>
      <c r="CD2" s="476"/>
      <c r="CE2" s="476"/>
      <c r="CF2" s="476"/>
      <c r="CG2" s="476"/>
      <c r="CH2" s="476"/>
      <c r="CI2" s="476"/>
      <c r="CJ2" s="476"/>
      <c r="CK2" s="476"/>
      <c r="CL2" s="476"/>
      <c r="CM2" s="476"/>
      <c r="CN2" s="476"/>
      <c r="CO2" s="476"/>
      <c r="CP2" s="476"/>
      <c r="CQ2" s="476"/>
      <c r="CR2" s="476"/>
      <c r="CS2" s="476"/>
      <c r="CT2" s="476"/>
      <c r="CU2" s="476"/>
      <c r="CV2" s="476"/>
      <c r="CW2" s="476"/>
      <c r="CX2" s="476"/>
      <c r="CY2" s="476"/>
      <c r="CZ2" s="476"/>
      <c r="DA2" s="476"/>
      <c r="DB2" s="476"/>
      <c r="DC2" s="476"/>
      <c r="DD2" s="476"/>
      <c r="DE2" s="476"/>
      <c r="DF2" s="476"/>
      <c r="DG2" s="476"/>
      <c r="DH2" s="476"/>
      <c r="DI2" s="476"/>
      <c r="DJ2" s="476"/>
      <c r="DK2" s="476"/>
      <c r="DL2" s="476"/>
      <c r="DM2" s="476"/>
      <c r="DN2" s="476"/>
      <c r="DO2" s="476"/>
      <c r="DP2" s="476"/>
      <c r="DQ2" s="476"/>
      <c r="DR2" s="476"/>
      <c r="DS2" s="476"/>
      <c r="DT2" s="476"/>
      <c r="DU2" s="476"/>
      <c r="DV2" s="476"/>
      <c r="DW2" s="476"/>
      <c r="DX2" s="476"/>
      <c r="DY2" s="476"/>
      <c r="DZ2" s="476"/>
      <c r="EA2" s="476"/>
      <c r="EB2" s="476"/>
      <c r="EC2" s="476"/>
      <c r="ED2" s="476"/>
      <c r="EE2" s="476"/>
      <c r="EF2" s="476"/>
      <c r="EG2" s="476"/>
      <c r="EH2" s="476"/>
      <c r="EI2" s="476"/>
      <c r="EJ2" s="476"/>
      <c r="EK2" s="476"/>
      <c r="EL2" s="476"/>
      <c r="EM2" s="476"/>
      <c r="EN2" s="476"/>
      <c r="EO2" s="476"/>
      <c r="EP2" s="476"/>
      <c r="EQ2" s="476"/>
      <c r="ER2" s="476"/>
      <c r="ES2" s="476"/>
      <c r="ET2" s="476"/>
      <c r="EU2" s="476"/>
      <c r="EV2" s="476"/>
      <c r="EW2" s="476"/>
      <c r="EX2" s="476"/>
      <c r="EY2" s="476"/>
      <c r="EZ2" s="476"/>
      <c r="FA2" s="476"/>
      <c r="FB2" s="476"/>
      <c r="FC2" s="476"/>
      <c r="FD2" s="476"/>
      <c r="FE2" s="476"/>
      <c r="FF2" s="476"/>
      <c r="FG2" s="476"/>
      <c r="FH2" s="476"/>
      <c r="FI2" s="476"/>
      <c r="FJ2" s="476"/>
      <c r="FK2" s="476"/>
      <c r="FL2" s="476"/>
      <c r="FM2" s="476"/>
      <c r="FN2" s="476"/>
      <c r="FO2" s="476"/>
      <c r="FP2" s="476"/>
      <c r="FQ2" s="476"/>
      <c r="FR2" s="476"/>
      <c r="FS2" s="476"/>
      <c r="FT2" s="476"/>
      <c r="FU2" s="476"/>
      <c r="FV2" s="476"/>
      <c r="FW2" s="476"/>
      <c r="FX2" s="476"/>
      <c r="FY2" s="476"/>
      <c r="FZ2" s="476"/>
      <c r="GA2" s="476"/>
      <c r="GB2" s="476"/>
      <c r="GC2" s="476"/>
      <c r="GD2" s="476"/>
      <c r="GE2" s="476"/>
      <c r="GF2" s="476"/>
      <c r="GG2" s="476"/>
      <c r="GH2" s="476"/>
      <c r="GI2" s="476"/>
      <c r="GJ2" s="476"/>
      <c r="GK2" s="476"/>
      <c r="GL2" s="476"/>
      <c r="GM2" s="476"/>
      <c r="GN2" s="476"/>
      <c r="GO2" s="476"/>
      <c r="GP2" s="476"/>
      <c r="GQ2" s="476"/>
      <c r="GR2" s="476"/>
      <c r="GS2" s="476"/>
      <c r="GT2" s="476"/>
      <c r="GU2" s="476"/>
      <c r="GV2" s="476"/>
      <c r="GW2" s="476"/>
      <c r="GX2" s="476"/>
      <c r="GY2" s="476"/>
      <c r="GZ2" s="476"/>
      <c r="HA2" s="476"/>
      <c r="HB2" s="476"/>
      <c r="HC2" s="476"/>
      <c r="HD2" s="476"/>
      <c r="HE2" s="476"/>
      <c r="HF2" s="476"/>
      <c r="HG2" s="476"/>
      <c r="HH2" s="476"/>
      <c r="HI2" s="476"/>
      <c r="HJ2" s="476"/>
      <c r="HK2" s="476"/>
      <c r="HL2" s="476"/>
      <c r="HM2" s="476"/>
      <c r="HN2" s="476"/>
      <c r="HO2" s="476"/>
      <c r="HP2" s="476"/>
      <c r="HQ2" s="476"/>
      <c r="HR2" s="476"/>
      <c r="HS2" s="476"/>
      <c r="HT2" s="476"/>
      <c r="HU2" s="476"/>
      <c r="HV2" s="476"/>
      <c r="HW2" s="476"/>
      <c r="HX2" s="476"/>
      <c r="HY2" s="476"/>
      <c r="HZ2" s="476"/>
      <c r="IA2" s="476"/>
      <c r="IB2" s="476"/>
      <c r="IC2" s="476"/>
      <c r="ID2" s="476"/>
      <c r="IE2" s="476"/>
      <c r="IF2" s="476"/>
      <c r="IG2" s="476"/>
      <c r="IH2" s="476"/>
      <c r="II2" s="476"/>
      <c r="IJ2" s="476"/>
      <c r="IK2" s="476"/>
      <c r="IL2" s="476"/>
      <c r="IM2" s="476"/>
      <c r="IN2" s="476"/>
      <c r="IO2" s="476"/>
      <c r="IP2" s="476"/>
      <c r="IQ2" s="476"/>
      <c r="IR2" s="476"/>
      <c r="IS2" s="476"/>
      <c r="IT2" s="476"/>
      <c r="IU2" s="476"/>
      <c r="IV2" s="476"/>
    </row>
    <row r="3" spans="1:256" ht="15.75">
      <c r="A3" s="478" t="s">
        <v>408</v>
      </c>
      <c r="B3" s="478" t="s">
        <v>508</v>
      </c>
      <c r="C3" s="480" t="s">
        <v>509</v>
      </c>
      <c r="D3" s="483">
        <v>3</v>
      </c>
      <c r="E3" s="478"/>
      <c r="F3" s="476"/>
      <c r="G3" s="476"/>
      <c r="H3" s="476"/>
      <c r="I3" s="476"/>
      <c r="J3" s="476"/>
      <c r="K3" s="476"/>
      <c r="L3" s="476"/>
      <c r="M3" s="476"/>
      <c r="N3" s="476"/>
      <c r="O3" s="476"/>
      <c r="P3" s="476"/>
      <c r="Q3" s="476"/>
      <c r="R3" s="476"/>
      <c r="S3" s="476"/>
      <c r="T3" s="476"/>
      <c r="U3" s="476"/>
      <c r="V3" s="476"/>
      <c r="W3" s="476"/>
      <c r="X3" s="476"/>
      <c r="Y3" s="476"/>
      <c r="Z3" s="476"/>
      <c r="AA3" s="476"/>
      <c r="AB3" s="476"/>
      <c r="AC3" s="476"/>
      <c r="AD3" s="476"/>
      <c r="AE3" s="476"/>
      <c r="AF3" s="476"/>
      <c r="AG3" s="476"/>
      <c r="AH3" s="476"/>
      <c r="AI3" s="476"/>
      <c r="AJ3" s="476"/>
      <c r="AK3" s="476"/>
      <c r="AL3" s="476"/>
      <c r="AM3" s="476"/>
      <c r="AN3" s="476"/>
      <c r="AO3" s="476"/>
      <c r="AP3" s="476"/>
      <c r="AQ3" s="476"/>
      <c r="AR3" s="476"/>
      <c r="AS3" s="476"/>
      <c r="AT3" s="476"/>
      <c r="AU3" s="476"/>
      <c r="AV3" s="476"/>
      <c r="AW3" s="476"/>
      <c r="AX3" s="476"/>
      <c r="AY3" s="476"/>
      <c r="AZ3" s="476"/>
      <c r="BA3" s="476"/>
      <c r="BB3" s="476"/>
      <c r="BC3" s="476"/>
      <c r="BD3" s="476"/>
      <c r="BE3" s="476"/>
      <c r="BF3" s="476"/>
      <c r="BG3" s="476"/>
      <c r="BH3" s="476"/>
      <c r="BI3" s="476"/>
      <c r="BJ3" s="476"/>
      <c r="BK3" s="476"/>
      <c r="BL3" s="476"/>
      <c r="BM3" s="476"/>
      <c r="BN3" s="476"/>
      <c r="BO3" s="476"/>
      <c r="BP3" s="476"/>
      <c r="BQ3" s="476"/>
      <c r="BR3" s="476"/>
      <c r="BS3" s="476"/>
      <c r="BT3" s="476"/>
      <c r="BU3" s="476"/>
      <c r="BV3" s="476"/>
      <c r="BW3" s="476"/>
      <c r="BX3" s="476"/>
      <c r="BY3" s="476"/>
      <c r="BZ3" s="476"/>
      <c r="CA3" s="476"/>
      <c r="CB3" s="476"/>
      <c r="CC3" s="476"/>
      <c r="CD3" s="476"/>
      <c r="CE3" s="476"/>
      <c r="CF3" s="476"/>
      <c r="CG3" s="476"/>
      <c r="CH3" s="476"/>
      <c r="CI3" s="476"/>
      <c r="CJ3" s="476"/>
      <c r="CK3" s="476"/>
      <c r="CL3" s="476"/>
      <c r="CM3" s="476"/>
      <c r="CN3" s="476"/>
      <c r="CO3" s="476"/>
      <c r="CP3" s="476"/>
      <c r="CQ3" s="476"/>
      <c r="CR3" s="476"/>
      <c r="CS3" s="476"/>
      <c r="CT3" s="476"/>
      <c r="CU3" s="476"/>
      <c r="CV3" s="476"/>
      <c r="CW3" s="476"/>
      <c r="CX3" s="476"/>
      <c r="CY3" s="476"/>
      <c r="CZ3" s="476"/>
      <c r="DA3" s="476"/>
      <c r="DB3" s="476"/>
      <c r="DC3" s="476"/>
      <c r="DD3" s="476"/>
      <c r="DE3" s="476"/>
      <c r="DF3" s="476"/>
      <c r="DG3" s="476"/>
      <c r="DH3" s="476"/>
      <c r="DI3" s="476"/>
      <c r="DJ3" s="476"/>
      <c r="DK3" s="476"/>
      <c r="DL3" s="476"/>
      <c r="DM3" s="476"/>
      <c r="DN3" s="476"/>
      <c r="DO3" s="476"/>
      <c r="DP3" s="476"/>
      <c r="DQ3" s="476"/>
      <c r="DR3" s="476"/>
      <c r="DS3" s="476"/>
      <c r="DT3" s="476"/>
      <c r="DU3" s="476"/>
      <c r="DV3" s="476"/>
      <c r="DW3" s="476"/>
      <c r="DX3" s="476"/>
      <c r="DY3" s="476"/>
      <c r="DZ3" s="476"/>
      <c r="EA3" s="476"/>
      <c r="EB3" s="476"/>
      <c r="EC3" s="476"/>
      <c r="ED3" s="476"/>
      <c r="EE3" s="476"/>
      <c r="EF3" s="476"/>
      <c r="EG3" s="476"/>
      <c r="EH3" s="476"/>
      <c r="EI3" s="476"/>
      <c r="EJ3" s="476"/>
      <c r="EK3" s="476"/>
      <c r="EL3" s="476"/>
      <c r="EM3" s="476"/>
      <c r="EN3" s="476"/>
      <c r="EO3" s="476"/>
      <c r="EP3" s="476"/>
      <c r="EQ3" s="476"/>
      <c r="ER3" s="476"/>
      <c r="ES3" s="476"/>
      <c r="ET3" s="476"/>
      <c r="EU3" s="476"/>
      <c r="EV3" s="476"/>
      <c r="EW3" s="476"/>
      <c r="EX3" s="476"/>
      <c r="EY3" s="476"/>
      <c r="EZ3" s="476"/>
      <c r="FA3" s="476"/>
      <c r="FB3" s="476"/>
      <c r="FC3" s="476"/>
      <c r="FD3" s="476"/>
      <c r="FE3" s="476"/>
      <c r="FF3" s="476"/>
      <c r="FG3" s="476"/>
      <c r="FH3" s="476"/>
      <c r="FI3" s="476"/>
      <c r="FJ3" s="476"/>
      <c r="FK3" s="476"/>
      <c r="FL3" s="476"/>
      <c r="FM3" s="476"/>
      <c r="FN3" s="476"/>
      <c r="FO3" s="476"/>
      <c r="FP3" s="476"/>
      <c r="FQ3" s="476"/>
      <c r="FR3" s="476"/>
      <c r="FS3" s="476"/>
      <c r="FT3" s="476"/>
      <c r="FU3" s="476"/>
      <c r="FV3" s="476"/>
      <c r="FW3" s="476"/>
      <c r="FX3" s="476"/>
      <c r="FY3" s="476"/>
      <c r="FZ3" s="476"/>
      <c r="GA3" s="476"/>
      <c r="GB3" s="476"/>
      <c r="GC3" s="476"/>
      <c r="GD3" s="476"/>
      <c r="GE3" s="476"/>
      <c r="GF3" s="476"/>
      <c r="GG3" s="476"/>
      <c r="GH3" s="476"/>
      <c r="GI3" s="476"/>
      <c r="GJ3" s="476"/>
      <c r="GK3" s="476"/>
      <c r="GL3" s="476"/>
      <c r="GM3" s="476"/>
      <c r="GN3" s="476"/>
      <c r="GO3" s="476"/>
      <c r="GP3" s="476"/>
      <c r="GQ3" s="476"/>
      <c r="GR3" s="476"/>
      <c r="GS3" s="476"/>
      <c r="GT3" s="476"/>
      <c r="GU3" s="476"/>
      <c r="GV3" s="476"/>
      <c r="GW3" s="476"/>
      <c r="GX3" s="476"/>
      <c r="GY3" s="476"/>
      <c r="GZ3" s="476"/>
      <c r="HA3" s="476"/>
      <c r="HB3" s="476"/>
      <c r="HC3" s="476"/>
      <c r="HD3" s="476"/>
      <c r="HE3" s="476"/>
      <c r="HF3" s="476"/>
      <c r="HG3" s="476"/>
      <c r="HH3" s="476"/>
      <c r="HI3" s="476"/>
      <c r="HJ3" s="476"/>
      <c r="HK3" s="476"/>
      <c r="HL3" s="476"/>
      <c r="HM3" s="476"/>
      <c r="HN3" s="476"/>
      <c r="HO3" s="476"/>
      <c r="HP3" s="476"/>
      <c r="HQ3" s="476"/>
      <c r="HR3" s="476"/>
      <c r="HS3" s="476"/>
      <c r="HT3" s="476"/>
      <c r="HU3" s="476"/>
      <c r="HV3" s="476"/>
      <c r="HW3" s="476"/>
      <c r="HX3" s="476"/>
      <c r="HY3" s="476"/>
      <c r="HZ3" s="476"/>
      <c r="IA3" s="476"/>
      <c r="IB3" s="476"/>
      <c r="IC3" s="476"/>
      <c r="ID3" s="476"/>
      <c r="IE3" s="476"/>
      <c r="IF3" s="476"/>
      <c r="IG3" s="476"/>
      <c r="IH3" s="476"/>
      <c r="II3" s="476"/>
      <c r="IJ3" s="476"/>
      <c r="IK3" s="476"/>
      <c r="IL3" s="476"/>
      <c r="IM3" s="476"/>
      <c r="IN3" s="476"/>
      <c r="IO3" s="476"/>
      <c r="IP3" s="476"/>
      <c r="IQ3" s="476"/>
      <c r="IR3" s="476"/>
      <c r="IS3" s="476"/>
      <c r="IT3" s="476"/>
      <c r="IU3" s="476"/>
      <c r="IV3" s="476"/>
    </row>
    <row r="4" spans="1:256" ht="15.75">
      <c r="A4" s="478" t="s">
        <v>511</v>
      </c>
      <c r="B4" s="478" t="s">
        <v>508</v>
      </c>
      <c r="C4" s="485" t="s">
        <v>512</v>
      </c>
      <c r="D4" s="499">
        <v>33</v>
      </c>
      <c r="E4" s="478"/>
      <c r="F4" s="476"/>
      <c r="G4" s="476"/>
      <c r="H4" s="476"/>
      <c r="I4" s="476"/>
      <c r="J4" s="476"/>
      <c r="K4" s="476"/>
      <c r="L4" s="476"/>
      <c r="M4" s="476"/>
      <c r="N4" s="476"/>
      <c r="O4" s="476"/>
      <c r="P4" s="476"/>
      <c r="Q4" s="476"/>
      <c r="R4" s="476"/>
      <c r="S4" s="476"/>
      <c r="T4" s="476"/>
      <c r="U4" s="476"/>
      <c r="V4" s="476"/>
      <c r="W4" s="476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  <c r="BK4" s="476"/>
      <c r="BL4" s="476"/>
      <c r="BM4" s="476"/>
      <c r="BN4" s="476"/>
      <c r="BO4" s="476"/>
      <c r="BP4" s="476"/>
      <c r="BQ4" s="476"/>
      <c r="BR4" s="476"/>
      <c r="BS4" s="476"/>
      <c r="BT4" s="476"/>
      <c r="BU4" s="476"/>
      <c r="BV4" s="476"/>
      <c r="BW4" s="476"/>
      <c r="BX4" s="476"/>
      <c r="BY4" s="476"/>
      <c r="BZ4" s="476"/>
      <c r="CA4" s="476"/>
      <c r="CB4" s="476"/>
      <c r="CC4" s="476"/>
      <c r="CD4" s="476"/>
      <c r="CE4" s="476"/>
      <c r="CF4" s="476"/>
      <c r="CG4" s="476"/>
      <c r="CH4" s="476"/>
      <c r="CI4" s="476"/>
      <c r="CJ4" s="476"/>
      <c r="CK4" s="476"/>
      <c r="CL4" s="476"/>
      <c r="CM4" s="476"/>
      <c r="CN4" s="476"/>
      <c r="CO4" s="476"/>
      <c r="CP4" s="476"/>
      <c r="CQ4" s="476"/>
      <c r="CR4" s="476"/>
      <c r="CS4" s="476"/>
      <c r="CT4" s="476"/>
      <c r="CU4" s="476"/>
      <c r="CV4" s="476"/>
      <c r="CW4" s="476"/>
      <c r="CX4" s="476"/>
      <c r="CY4" s="476"/>
      <c r="CZ4" s="476"/>
      <c r="DA4" s="476"/>
      <c r="DB4" s="476"/>
      <c r="DC4" s="476"/>
      <c r="DD4" s="476"/>
      <c r="DE4" s="476"/>
      <c r="DF4" s="476"/>
      <c r="DG4" s="476"/>
      <c r="DH4" s="476"/>
      <c r="DI4" s="476"/>
      <c r="DJ4" s="476"/>
      <c r="DK4" s="476"/>
      <c r="DL4" s="476"/>
      <c r="DM4" s="476"/>
      <c r="DN4" s="476"/>
      <c r="DO4" s="476"/>
      <c r="DP4" s="476"/>
      <c r="DQ4" s="476"/>
      <c r="DR4" s="476"/>
      <c r="DS4" s="476"/>
      <c r="DT4" s="476"/>
      <c r="DU4" s="476"/>
      <c r="DV4" s="476"/>
      <c r="DW4" s="476"/>
      <c r="DX4" s="476"/>
      <c r="DY4" s="476"/>
      <c r="DZ4" s="476"/>
      <c r="EA4" s="476"/>
      <c r="EB4" s="476"/>
      <c r="EC4" s="476"/>
      <c r="ED4" s="476"/>
      <c r="EE4" s="476"/>
      <c r="EF4" s="476"/>
      <c r="EG4" s="476"/>
      <c r="EH4" s="476"/>
      <c r="EI4" s="476"/>
      <c r="EJ4" s="476"/>
      <c r="EK4" s="476"/>
      <c r="EL4" s="476"/>
      <c r="EM4" s="476"/>
      <c r="EN4" s="476"/>
      <c r="EO4" s="476"/>
      <c r="EP4" s="476"/>
      <c r="EQ4" s="476"/>
      <c r="ER4" s="476"/>
      <c r="ES4" s="476"/>
      <c r="ET4" s="476"/>
      <c r="EU4" s="476"/>
      <c r="EV4" s="476"/>
      <c r="EW4" s="476"/>
      <c r="EX4" s="476"/>
      <c r="EY4" s="476"/>
      <c r="EZ4" s="476"/>
      <c r="FA4" s="476"/>
      <c r="FB4" s="476"/>
      <c r="FC4" s="476"/>
      <c r="FD4" s="476"/>
      <c r="FE4" s="476"/>
      <c r="FF4" s="476"/>
      <c r="FG4" s="476"/>
      <c r="FH4" s="476"/>
      <c r="FI4" s="476"/>
      <c r="FJ4" s="476"/>
      <c r="FK4" s="476"/>
      <c r="FL4" s="476"/>
      <c r="FM4" s="476"/>
      <c r="FN4" s="476"/>
      <c r="FO4" s="476"/>
      <c r="FP4" s="476"/>
      <c r="FQ4" s="476"/>
      <c r="FR4" s="476"/>
      <c r="FS4" s="476"/>
      <c r="FT4" s="476"/>
      <c r="FU4" s="476"/>
      <c r="FV4" s="476"/>
      <c r="FW4" s="476"/>
      <c r="FX4" s="476"/>
      <c r="FY4" s="476"/>
      <c r="FZ4" s="476"/>
      <c r="GA4" s="476"/>
      <c r="GB4" s="476"/>
      <c r="GC4" s="476"/>
      <c r="GD4" s="476"/>
      <c r="GE4" s="476"/>
      <c r="GF4" s="476"/>
      <c r="GG4" s="476"/>
      <c r="GH4" s="476"/>
      <c r="GI4" s="476"/>
      <c r="GJ4" s="476"/>
      <c r="GK4" s="476"/>
      <c r="GL4" s="476"/>
      <c r="GM4" s="476"/>
      <c r="GN4" s="476"/>
      <c r="GO4" s="476"/>
      <c r="GP4" s="476"/>
      <c r="GQ4" s="476"/>
      <c r="GR4" s="476"/>
      <c r="GS4" s="476"/>
      <c r="GT4" s="476"/>
      <c r="GU4" s="476"/>
      <c r="GV4" s="476"/>
      <c r="GW4" s="476"/>
      <c r="GX4" s="476"/>
      <c r="GY4" s="476"/>
      <c r="GZ4" s="476"/>
      <c r="HA4" s="476"/>
      <c r="HB4" s="476"/>
      <c r="HC4" s="476"/>
      <c r="HD4" s="476"/>
      <c r="HE4" s="476"/>
      <c r="HF4" s="476"/>
      <c r="HG4" s="476"/>
      <c r="HH4" s="476"/>
      <c r="HI4" s="476"/>
      <c r="HJ4" s="476"/>
      <c r="HK4" s="476"/>
      <c r="HL4" s="476"/>
      <c r="HM4" s="476"/>
      <c r="HN4" s="476"/>
      <c r="HO4" s="476"/>
      <c r="HP4" s="476"/>
      <c r="HQ4" s="476"/>
      <c r="HR4" s="476"/>
      <c r="HS4" s="476"/>
      <c r="HT4" s="476"/>
      <c r="HU4" s="476"/>
      <c r="HV4" s="476"/>
      <c r="HW4" s="476"/>
      <c r="HX4" s="476"/>
      <c r="HY4" s="476"/>
      <c r="HZ4" s="476"/>
      <c r="IA4" s="476"/>
      <c r="IB4" s="476"/>
      <c r="IC4" s="476"/>
      <c r="ID4" s="476"/>
      <c r="IE4" s="476"/>
      <c r="IF4" s="476"/>
      <c r="IG4" s="476"/>
      <c r="IH4" s="476"/>
      <c r="II4" s="476"/>
      <c r="IJ4" s="476"/>
      <c r="IK4" s="476"/>
      <c r="IL4" s="476"/>
      <c r="IM4" s="476"/>
      <c r="IN4" s="476"/>
      <c r="IO4" s="476"/>
      <c r="IP4" s="476"/>
      <c r="IQ4" s="476"/>
      <c r="IR4" s="476"/>
      <c r="IS4" s="476"/>
      <c r="IT4" s="476"/>
      <c r="IU4" s="476"/>
      <c r="IV4" s="476"/>
    </row>
    <row r="5" spans="1:256" ht="15.75">
      <c r="A5" s="478" t="s">
        <v>407</v>
      </c>
      <c r="B5" s="478" t="s">
        <v>508</v>
      </c>
      <c r="C5" s="480" t="s">
        <v>509</v>
      </c>
      <c r="D5" s="483">
        <v>2</v>
      </c>
      <c r="E5" s="478"/>
      <c r="F5" s="478"/>
      <c r="G5" s="478"/>
      <c r="H5" s="476"/>
      <c r="I5" s="476"/>
      <c r="J5" s="476"/>
      <c r="K5" s="476"/>
      <c r="L5" s="476"/>
      <c r="M5" s="476"/>
      <c r="N5" s="476"/>
      <c r="O5" s="476"/>
      <c r="P5" s="476"/>
      <c r="Q5" s="476"/>
      <c r="R5" s="476"/>
      <c r="S5" s="476"/>
      <c r="T5" s="476"/>
      <c r="U5" s="476"/>
      <c r="V5" s="476"/>
      <c r="W5" s="476"/>
      <c r="X5" s="476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  <c r="BK5" s="476"/>
      <c r="BL5" s="476"/>
      <c r="BM5" s="476"/>
      <c r="BN5" s="476"/>
      <c r="BO5" s="476"/>
      <c r="BP5" s="476"/>
      <c r="BQ5" s="476"/>
      <c r="BR5" s="476"/>
      <c r="BS5" s="476"/>
      <c r="BT5" s="476"/>
      <c r="BU5" s="476"/>
      <c r="BV5" s="476"/>
      <c r="BW5" s="476"/>
      <c r="BX5" s="476"/>
      <c r="BY5" s="476"/>
      <c r="BZ5" s="476"/>
      <c r="CA5" s="476"/>
      <c r="CB5" s="476"/>
      <c r="CC5" s="476"/>
      <c r="CD5" s="476"/>
      <c r="CE5" s="476"/>
      <c r="CF5" s="476"/>
      <c r="CG5" s="476"/>
      <c r="CH5" s="476"/>
      <c r="CI5" s="476"/>
      <c r="CJ5" s="476"/>
      <c r="CK5" s="476"/>
      <c r="CL5" s="476"/>
      <c r="CM5" s="476"/>
      <c r="CN5" s="476"/>
      <c r="CO5" s="476"/>
      <c r="CP5" s="476"/>
      <c r="CQ5" s="476"/>
      <c r="CR5" s="476"/>
      <c r="CS5" s="476"/>
      <c r="CT5" s="476"/>
      <c r="CU5" s="476"/>
      <c r="CV5" s="476"/>
      <c r="CW5" s="476"/>
      <c r="CX5" s="476"/>
      <c r="CY5" s="476"/>
      <c r="CZ5" s="476"/>
      <c r="DA5" s="476"/>
      <c r="DB5" s="476"/>
      <c r="DC5" s="476"/>
      <c r="DD5" s="476"/>
      <c r="DE5" s="476"/>
      <c r="DF5" s="476"/>
      <c r="DG5" s="476"/>
      <c r="DH5" s="476"/>
      <c r="DI5" s="476"/>
      <c r="DJ5" s="476"/>
      <c r="DK5" s="476"/>
      <c r="DL5" s="476"/>
      <c r="DM5" s="476"/>
      <c r="DN5" s="476"/>
      <c r="DO5" s="476"/>
      <c r="DP5" s="476"/>
      <c r="DQ5" s="476"/>
      <c r="DR5" s="476"/>
      <c r="DS5" s="476"/>
      <c r="DT5" s="476"/>
      <c r="DU5" s="476"/>
      <c r="DV5" s="476"/>
      <c r="DW5" s="476"/>
      <c r="DX5" s="476"/>
      <c r="DY5" s="476"/>
      <c r="DZ5" s="476"/>
      <c r="EA5" s="476"/>
      <c r="EB5" s="476"/>
      <c r="EC5" s="476"/>
      <c r="ED5" s="476"/>
      <c r="EE5" s="476"/>
      <c r="EF5" s="476"/>
      <c r="EG5" s="476"/>
      <c r="EH5" s="476"/>
      <c r="EI5" s="476"/>
      <c r="EJ5" s="476"/>
      <c r="EK5" s="476"/>
      <c r="EL5" s="476"/>
      <c r="EM5" s="476"/>
      <c r="EN5" s="476"/>
      <c r="EO5" s="476"/>
      <c r="EP5" s="476"/>
      <c r="EQ5" s="476"/>
      <c r="ER5" s="476"/>
      <c r="ES5" s="476"/>
      <c r="ET5" s="476"/>
      <c r="EU5" s="476"/>
      <c r="EV5" s="476"/>
      <c r="EW5" s="476"/>
      <c r="EX5" s="476"/>
      <c r="EY5" s="476"/>
      <c r="EZ5" s="476"/>
      <c r="FA5" s="476"/>
      <c r="FB5" s="476"/>
      <c r="FC5" s="476"/>
      <c r="FD5" s="476"/>
      <c r="FE5" s="476"/>
      <c r="FF5" s="476"/>
      <c r="FG5" s="476"/>
      <c r="FH5" s="476"/>
      <c r="FI5" s="476"/>
      <c r="FJ5" s="476"/>
      <c r="FK5" s="476"/>
      <c r="FL5" s="476"/>
      <c r="FM5" s="476"/>
      <c r="FN5" s="476"/>
      <c r="FO5" s="476"/>
      <c r="FP5" s="476"/>
      <c r="FQ5" s="476"/>
      <c r="FR5" s="476"/>
      <c r="FS5" s="476"/>
      <c r="FT5" s="476"/>
      <c r="FU5" s="476"/>
      <c r="FV5" s="476"/>
      <c r="FW5" s="476"/>
      <c r="FX5" s="476"/>
      <c r="FY5" s="476"/>
      <c r="FZ5" s="476"/>
      <c r="GA5" s="476"/>
      <c r="GB5" s="476"/>
      <c r="GC5" s="476"/>
      <c r="GD5" s="476"/>
      <c r="GE5" s="476"/>
      <c r="GF5" s="476"/>
      <c r="GG5" s="476"/>
      <c r="GH5" s="476"/>
      <c r="GI5" s="476"/>
      <c r="GJ5" s="476"/>
      <c r="GK5" s="476"/>
      <c r="GL5" s="476"/>
      <c r="GM5" s="476"/>
      <c r="GN5" s="476"/>
      <c r="GO5" s="476"/>
      <c r="GP5" s="476"/>
      <c r="GQ5" s="476"/>
      <c r="GR5" s="476"/>
      <c r="GS5" s="476"/>
      <c r="GT5" s="476"/>
      <c r="GU5" s="476"/>
      <c r="GV5" s="476"/>
      <c r="GW5" s="476"/>
      <c r="GX5" s="476"/>
      <c r="GY5" s="476"/>
      <c r="GZ5" s="476"/>
      <c r="HA5" s="476"/>
      <c r="HB5" s="476"/>
      <c r="HC5" s="476"/>
      <c r="HD5" s="476"/>
      <c r="HE5" s="476"/>
      <c r="HF5" s="476"/>
      <c r="HG5" s="476"/>
      <c r="HH5" s="476"/>
      <c r="HI5" s="476"/>
      <c r="HJ5" s="476"/>
      <c r="HK5" s="476"/>
      <c r="HL5" s="476"/>
      <c r="HM5" s="476"/>
      <c r="HN5" s="476"/>
      <c r="HO5" s="476"/>
      <c r="HP5" s="476"/>
      <c r="HQ5" s="476"/>
      <c r="HR5" s="476"/>
      <c r="HS5" s="476"/>
      <c r="HT5" s="476"/>
      <c r="HU5" s="476"/>
      <c r="HV5" s="476"/>
      <c r="HW5" s="476"/>
      <c r="HX5" s="476"/>
      <c r="HY5" s="476"/>
      <c r="HZ5" s="476"/>
      <c r="IA5" s="476"/>
      <c r="IB5" s="476"/>
      <c r="IC5" s="476"/>
      <c r="ID5" s="476"/>
      <c r="IE5" s="476"/>
      <c r="IF5" s="476"/>
      <c r="IG5" s="476"/>
      <c r="IH5" s="476"/>
      <c r="II5" s="476"/>
      <c r="IJ5" s="476"/>
      <c r="IK5" s="476"/>
      <c r="IL5" s="476"/>
      <c r="IM5" s="476"/>
      <c r="IN5" s="476"/>
      <c r="IO5" s="476"/>
      <c r="IP5" s="476"/>
      <c r="IQ5" s="476"/>
      <c r="IR5" s="476"/>
      <c r="IS5" s="476"/>
      <c r="IT5" s="476"/>
      <c r="IU5" s="476"/>
      <c r="IV5" s="476"/>
    </row>
    <row r="6" spans="1:256" ht="15.75">
      <c r="A6" s="478" t="s">
        <v>417</v>
      </c>
      <c r="B6" s="478" t="s">
        <v>508</v>
      </c>
      <c r="C6" s="480" t="s">
        <v>509</v>
      </c>
      <c r="D6" s="483">
        <v>13</v>
      </c>
      <c r="E6" s="478"/>
      <c r="F6" s="478"/>
      <c r="G6" s="478"/>
      <c r="H6" s="476"/>
      <c r="I6" s="476"/>
    </row>
    <row r="7" spans="1:256" ht="15.75">
      <c r="A7" s="478" t="s">
        <v>355</v>
      </c>
      <c r="B7" s="478" t="s">
        <v>508</v>
      </c>
      <c r="C7" s="486" t="s">
        <v>513</v>
      </c>
      <c r="D7" s="487"/>
      <c r="H7" s="476"/>
      <c r="I7" s="476"/>
    </row>
    <row r="8" spans="1:256" ht="15.75">
      <c r="A8" s="478" t="s">
        <v>356</v>
      </c>
      <c r="B8" s="478" t="s">
        <v>508</v>
      </c>
      <c r="C8" s="480" t="s">
        <v>509</v>
      </c>
      <c r="D8" s="483">
        <v>16</v>
      </c>
      <c r="E8" s="478"/>
      <c r="F8" s="478"/>
      <c r="G8" s="479"/>
      <c r="H8" s="476"/>
      <c r="I8" s="476"/>
    </row>
    <row r="9" spans="1:256" ht="15.75">
      <c r="A9" s="478" t="s">
        <v>359</v>
      </c>
      <c r="B9" s="478" t="s">
        <v>508</v>
      </c>
      <c r="C9" s="480" t="s">
        <v>509</v>
      </c>
      <c r="D9" s="483">
        <v>17</v>
      </c>
      <c r="E9" s="478"/>
      <c r="F9" s="478"/>
      <c r="G9" s="479"/>
      <c r="H9" s="476"/>
      <c r="I9" s="476"/>
    </row>
    <row r="10" spans="1:256" ht="15.75">
      <c r="A10" s="478" t="s">
        <v>361</v>
      </c>
      <c r="B10" s="478" t="s">
        <v>508</v>
      </c>
      <c r="C10" s="480" t="s">
        <v>509</v>
      </c>
      <c r="D10" s="483">
        <v>12</v>
      </c>
      <c r="E10" s="478"/>
      <c r="F10" s="478"/>
      <c r="G10" s="479"/>
      <c r="H10" s="476"/>
      <c r="I10" s="476"/>
    </row>
    <row r="11" spans="1:256" ht="15.75">
      <c r="A11" s="478" t="s">
        <v>413</v>
      </c>
      <c r="B11" s="478" t="s">
        <v>508</v>
      </c>
      <c r="C11" s="480" t="s">
        <v>509</v>
      </c>
      <c r="D11" s="483">
        <v>9</v>
      </c>
      <c r="E11" s="478"/>
      <c r="F11" s="478"/>
      <c r="G11" s="478"/>
      <c r="H11" s="476"/>
      <c r="I11" s="476"/>
    </row>
    <row r="12" spans="1:256" ht="15.75">
      <c r="A12" s="478" t="s">
        <v>414</v>
      </c>
      <c r="B12" s="478" t="s">
        <v>508</v>
      </c>
      <c r="C12" s="480" t="s">
        <v>509</v>
      </c>
      <c r="D12" s="483">
        <v>10</v>
      </c>
      <c r="E12" s="478"/>
      <c r="F12" s="478"/>
      <c r="G12" s="478"/>
      <c r="H12" s="476"/>
      <c r="I12" s="476"/>
    </row>
    <row r="13" spans="1:256" ht="15.75">
      <c r="A13" s="478" t="s">
        <v>368</v>
      </c>
      <c r="B13" s="478" t="s">
        <v>508</v>
      </c>
      <c r="C13" s="480" t="s">
        <v>509</v>
      </c>
      <c r="D13" s="483">
        <v>11</v>
      </c>
      <c r="E13" s="478"/>
      <c r="F13" s="478"/>
      <c r="G13" s="478"/>
      <c r="H13" s="476"/>
      <c r="I13" s="476"/>
    </row>
    <row r="14" spans="1:256" ht="15.75">
      <c r="A14" s="478" t="s">
        <v>514</v>
      </c>
      <c r="B14" s="478" t="s">
        <v>508</v>
      </c>
      <c r="C14" s="486" t="s">
        <v>513</v>
      </c>
      <c r="D14" s="487"/>
      <c r="E14" s="478"/>
      <c r="F14" s="478"/>
      <c r="G14" s="478"/>
      <c r="H14" s="476"/>
      <c r="I14" s="476"/>
    </row>
    <row r="15" spans="1:256" ht="15.75">
      <c r="A15" s="478" t="s">
        <v>372</v>
      </c>
      <c r="B15" s="478" t="s">
        <v>508</v>
      </c>
      <c r="C15" s="480" t="s">
        <v>509</v>
      </c>
      <c r="D15" s="480">
        <v>5</v>
      </c>
      <c r="E15" s="478"/>
      <c r="F15" s="478"/>
      <c r="G15" s="478"/>
      <c r="H15" s="476"/>
      <c r="I15" s="476"/>
    </row>
    <row r="16" spans="1:256" ht="15.75">
      <c r="A16" s="478" t="s">
        <v>374</v>
      </c>
      <c r="B16" s="488" t="s">
        <v>508</v>
      </c>
      <c r="C16" s="480" t="s">
        <v>509</v>
      </c>
      <c r="D16" s="480">
        <v>4</v>
      </c>
      <c r="E16" s="478"/>
      <c r="F16" s="478"/>
      <c r="G16" s="478"/>
      <c r="H16" s="477"/>
      <c r="I16" s="476"/>
    </row>
    <row r="17" spans="1:9" ht="15.75">
      <c r="A17" s="478" t="s">
        <v>376</v>
      </c>
      <c r="B17" s="478" t="s">
        <v>508</v>
      </c>
      <c r="C17" s="480" t="s">
        <v>509</v>
      </c>
      <c r="D17" s="480">
        <v>6</v>
      </c>
      <c r="E17" s="478"/>
      <c r="F17" s="478"/>
      <c r="G17" s="478"/>
      <c r="H17" s="476"/>
      <c r="I17" s="476"/>
    </row>
    <row r="18" spans="1:9" ht="15.75">
      <c r="A18" s="478" t="s">
        <v>379</v>
      </c>
      <c r="B18" s="478" t="s">
        <v>508</v>
      </c>
      <c r="C18" s="486" t="s">
        <v>513</v>
      </c>
      <c r="D18" s="484"/>
      <c r="E18" s="478"/>
      <c r="F18" s="478"/>
      <c r="G18" s="478"/>
      <c r="H18" s="476"/>
      <c r="I18" s="476"/>
    </row>
    <row r="19" spans="1:9" ht="15.75">
      <c r="A19" s="478" t="s">
        <v>380</v>
      </c>
      <c r="B19" s="478" t="s">
        <v>508</v>
      </c>
      <c r="C19" s="486" t="s">
        <v>513</v>
      </c>
      <c r="D19" s="480"/>
      <c r="E19" s="478"/>
      <c r="F19" s="478"/>
      <c r="G19" s="478"/>
      <c r="H19" s="476"/>
    </row>
    <row r="20" spans="1:9">
      <c r="A20" s="478" t="s">
        <v>381</v>
      </c>
      <c r="B20" s="478" t="s">
        <v>508</v>
      </c>
      <c r="C20" s="486" t="s">
        <v>513</v>
      </c>
      <c r="D20" s="484"/>
      <c r="E20" s="478"/>
      <c r="F20" s="478"/>
      <c r="G20" s="479"/>
    </row>
    <row r="21" spans="1:9">
      <c r="A21" s="478" t="s">
        <v>384</v>
      </c>
      <c r="B21" s="478" t="s">
        <v>508</v>
      </c>
      <c r="C21" s="486" t="s">
        <v>513</v>
      </c>
      <c r="D21" s="484"/>
      <c r="E21" s="478"/>
      <c r="F21" s="478"/>
      <c r="G21" s="489"/>
    </row>
    <row r="22" spans="1:9">
      <c r="A22" s="478" t="s">
        <v>515</v>
      </c>
      <c r="B22" s="488" t="s">
        <v>508</v>
      </c>
      <c r="C22" s="486" t="s">
        <v>513</v>
      </c>
      <c r="D22" s="484"/>
      <c r="E22" s="478"/>
      <c r="F22" s="478"/>
      <c r="G22" s="489"/>
    </row>
    <row r="23" spans="1:9">
      <c r="A23" s="478" t="s">
        <v>392</v>
      </c>
      <c r="B23" s="478" t="s">
        <v>508</v>
      </c>
      <c r="C23" s="480" t="s">
        <v>509</v>
      </c>
      <c r="D23" s="480">
        <v>8</v>
      </c>
      <c r="E23" s="478"/>
      <c r="F23" s="478"/>
      <c r="G23" s="479"/>
    </row>
    <row r="24" spans="1:9">
      <c r="A24" s="478" t="s">
        <v>396</v>
      </c>
      <c r="B24" s="478" t="s">
        <v>508</v>
      </c>
      <c r="C24" s="480" t="s">
        <v>509</v>
      </c>
      <c r="D24" s="480">
        <v>7</v>
      </c>
      <c r="E24" s="478"/>
      <c r="F24" s="478"/>
      <c r="G24" s="479"/>
    </row>
    <row r="25" spans="1:9">
      <c r="A25" s="478" t="s">
        <v>400</v>
      </c>
      <c r="B25" s="478" t="s">
        <v>508</v>
      </c>
      <c r="C25" s="480" t="s">
        <v>509</v>
      </c>
      <c r="D25" s="480">
        <v>14</v>
      </c>
      <c r="E25" s="478"/>
      <c r="F25" s="478"/>
      <c r="G25" s="479"/>
    </row>
    <row r="26" spans="1:9">
      <c r="A26" s="478" t="s">
        <v>516</v>
      </c>
      <c r="B26" s="478" t="s">
        <v>508</v>
      </c>
      <c r="C26" s="480" t="s">
        <v>512</v>
      </c>
      <c r="D26" s="499">
        <v>33</v>
      </c>
      <c r="E26" s="478"/>
      <c r="F26" s="478"/>
      <c r="G26" s="479"/>
    </row>
    <row r="27" spans="1:9">
      <c r="A27" s="478" t="s">
        <v>517</v>
      </c>
      <c r="B27" s="478" t="s">
        <v>518</v>
      </c>
      <c r="C27" s="486" t="s">
        <v>513</v>
      </c>
      <c r="D27" s="490"/>
    </row>
    <row r="28" spans="1:9">
      <c r="A28" s="478" t="s">
        <v>519</v>
      </c>
      <c r="B28" s="478" t="s">
        <v>518</v>
      </c>
      <c r="C28" s="486" t="s">
        <v>513</v>
      </c>
      <c r="D28" s="490"/>
      <c r="E28" s="478"/>
    </row>
    <row r="29" spans="1:9">
      <c r="A29" s="478" t="s">
        <v>363</v>
      </c>
      <c r="B29" s="478" t="s">
        <v>518</v>
      </c>
      <c r="C29" s="485" t="s">
        <v>520</v>
      </c>
      <c r="D29" s="485" t="s">
        <v>521</v>
      </c>
      <c r="E29" s="478"/>
      <c r="F29" s="478"/>
      <c r="G29" s="478"/>
    </row>
    <row r="30" spans="1:9">
      <c r="A30" s="478" t="s">
        <v>522</v>
      </c>
      <c r="B30" s="478" t="s">
        <v>518</v>
      </c>
      <c r="C30" s="486" t="s">
        <v>513</v>
      </c>
      <c r="D30" s="490"/>
      <c r="E30" s="478"/>
      <c r="F30" s="478"/>
      <c r="G30" s="478"/>
    </row>
    <row r="31" spans="1:9">
      <c r="A31" s="488" t="s">
        <v>523</v>
      </c>
      <c r="B31" s="488" t="s">
        <v>518</v>
      </c>
      <c r="C31" s="486" t="s">
        <v>513</v>
      </c>
      <c r="D31" s="490"/>
      <c r="E31" s="478"/>
      <c r="F31" s="478"/>
      <c r="G31" s="478"/>
    </row>
    <row r="32" spans="1:9" ht="15.75">
      <c r="A32" s="491" t="s">
        <v>524</v>
      </c>
      <c r="B32" s="488" t="s">
        <v>518</v>
      </c>
      <c r="C32" s="480" t="s">
        <v>509</v>
      </c>
      <c r="D32" s="480">
        <v>15</v>
      </c>
      <c r="E32" s="478"/>
      <c r="F32" s="478"/>
      <c r="G32" s="478"/>
    </row>
    <row r="33" spans="1:8">
      <c r="A33" s="478" t="s">
        <v>525</v>
      </c>
      <c r="B33" s="478" t="s">
        <v>518</v>
      </c>
      <c r="C33" s="486" t="s">
        <v>513</v>
      </c>
      <c r="D33" s="490"/>
      <c r="E33" s="478"/>
      <c r="F33" s="478"/>
      <c r="G33" s="478"/>
    </row>
    <row r="34" spans="1:8">
      <c r="A34" s="478" t="s">
        <v>526</v>
      </c>
      <c r="B34" s="478" t="s">
        <v>518</v>
      </c>
      <c r="C34" s="486" t="s">
        <v>513</v>
      </c>
      <c r="D34" s="490"/>
      <c r="E34" s="478"/>
      <c r="F34" s="478"/>
      <c r="G34" s="478"/>
    </row>
    <row r="35" spans="1:8">
      <c r="A35" s="478" t="s">
        <v>527</v>
      </c>
      <c r="B35" s="478" t="s">
        <v>518</v>
      </c>
      <c r="C35" s="486" t="s">
        <v>513</v>
      </c>
      <c r="D35" s="490"/>
      <c r="E35" s="478"/>
      <c r="F35" s="478"/>
      <c r="G35" s="478"/>
    </row>
    <row r="36" spans="1:8">
      <c r="A36" s="478" t="s">
        <v>528</v>
      </c>
      <c r="B36" s="478" t="s">
        <v>518</v>
      </c>
      <c r="C36" s="485" t="s">
        <v>520</v>
      </c>
      <c r="D36" s="485" t="s">
        <v>445</v>
      </c>
      <c r="E36" s="478"/>
      <c r="F36" s="478"/>
      <c r="G36" s="478"/>
    </row>
    <row r="37" spans="1:8">
      <c r="A37" s="478" t="s">
        <v>529</v>
      </c>
      <c r="B37" s="478" t="s">
        <v>518</v>
      </c>
      <c r="C37" s="480" t="s">
        <v>509</v>
      </c>
      <c r="D37" s="480">
        <v>18</v>
      </c>
      <c r="E37" s="478"/>
      <c r="F37" s="478"/>
      <c r="G37" s="478"/>
    </row>
    <row r="38" spans="1:8">
      <c r="A38" s="488" t="s">
        <v>530</v>
      </c>
      <c r="B38" s="488" t="s">
        <v>518</v>
      </c>
      <c r="C38" s="485" t="s">
        <v>520</v>
      </c>
      <c r="D38" s="485" t="s">
        <v>531</v>
      </c>
      <c r="E38" s="478"/>
      <c r="F38" s="478"/>
      <c r="G38" s="478"/>
    </row>
    <row r="39" spans="1:8">
      <c r="A39" s="478" t="s">
        <v>532</v>
      </c>
      <c r="B39" s="478" t="s">
        <v>518</v>
      </c>
      <c r="C39" s="485" t="s">
        <v>520</v>
      </c>
      <c r="D39" s="485" t="s">
        <v>444</v>
      </c>
      <c r="E39" s="478"/>
      <c r="F39" s="478"/>
      <c r="G39" s="478"/>
    </row>
    <row r="40" spans="1:8">
      <c r="A40" s="478" t="s">
        <v>533</v>
      </c>
      <c r="B40" s="478" t="s">
        <v>518</v>
      </c>
      <c r="C40" s="485" t="s">
        <v>520</v>
      </c>
      <c r="D40" s="480" t="s">
        <v>534</v>
      </c>
      <c r="E40" s="478"/>
      <c r="F40" s="478"/>
      <c r="G40" s="478"/>
    </row>
    <row r="41" spans="1:8">
      <c r="A41" s="478" t="s">
        <v>378</v>
      </c>
      <c r="B41" s="478" t="s">
        <v>518</v>
      </c>
      <c r="C41" s="485" t="s">
        <v>520</v>
      </c>
      <c r="D41" s="480" t="s">
        <v>535</v>
      </c>
      <c r="E41" s="478"/>
      <c r="F41" s="478"/>
      <c r="G41" s="478"/>
    </row>
    <row r="42" spans="1:8" ht="15.75">
      <c r="A42" s="488" t="s">
        <v>394</v>
      </c>
      <c r="B42" s="478" t="s">
        <v>518</v>
      </c>
      <c r="C42" s="485" t="s">
        <v>520</v>
      </c>
      <c r="D42" s="480" t="s">
        <v>536</v>
      </c>
      <c r="E42" s="478"/>
      <c r="F42" s="478"/>
      <c r="G42" s="478"/>
      <c r="H42" s="362"/>
    </row>
    <row r="43" spans="1:8">
      <c r="A43" s="488" t="s">
        <v>537</v>
      </c>
      <c r="B43" s="478" t="s">
        <v>518</v>
      </c>
      <c r="C43" s="486" t="s">
        <v>513</v>
      </c>
      <c r="D43" s="490"/>
      <c r="E43" s="478"/>
      <c r="F43" s="478"/>
      <c r="G43" s="478"/>
    </row>
  </sheetData>
  <sheetProtection selectLockedCells="1" selectUnlockedCells="1"/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D424757-40B1-4E3A-A57E-007A3DAEF2B4}"/>
</file>

<file path=customXml/itemProps2.xml><?xml version="1.0" encoding="utf-8"?>
<ds:datastoreItem xmlns:ds="http://schemas.openxmlformats.org/officeDocument/2006/customXml" ds:itemID="{48B5D8F1-A4C2-4684-B48C-743BB7F0EE6A}"/>
</file>

<file path=customXml/itemProps3.xml><?xml version="1.0" encoding="utf-8"?>
<ds:datastoreItem xmlns:ds="http://schemas.openxmlformats.org/officeDocument/2006/customXml" ds:itemID="{82D6EAF8-73F0-4B6D-8A42-C6989BEF06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22</vt:i4>
      </vt:variant>
      <vt:variant>
        <vt:lpstr>Pojmenované oblasti</vt:lpstr>
      </vt:variant>
      <vt:variant>
        <vt:i4>40</vt:i4>
      </vt:variant>
    </vt:vector>
  </HeadingPairs>
  <TitlesOfParts>
    <vt:vector size="62" baseType="lpstr">
      <vt:lpstr>Titulní stránka</vt:lpstr>
      <vt:lpstr>Cover page</vt:lpstr>
      <vt:lpstr>Tabulka 1</vt:lpstr>
      <vt:lpstr>Table 1</vt:lpstr>
      <vt:lpstr>Tabulka 2A</vt:lpstr>
      <vt:lpstr>Table 2A</vt:lpstr>
      <vt:lpstr>Tabulka 2C</vt:lpstr>
      <vt:lpstr>Table 2C</vt:lpstr>
      <vt:lpstr>Tabulka 2D</vt:lpstr>
      <vt:lpstr>Table 2D</vt:lpstr>
      <vt:lpstr>Tabulka 3A</vt:lpstr>
      <vt:lpstr>Table 3A</vt:lpstr>
      <vt:lpstr>Tabulka 3B</vt:lpstr>
      <vt:lpstr>Table 3B</vt:lpstr>
      <vt:lpstr>Tabulka 3D</vt:lpstr>
      <vt:lpstr>Table 3D</vt:lpstr>
      <vt:lpstr>Tabulka 3E</vt:lpstr>
      <vt:lpstr>Table 3E</vt:lpstr>
      <vt:lpstr>Tabulka 4</vt:lpstr>
      <vt:lpstr>Table 4</vt:lpstr>
      <vt:lpstr>Edp</vt:lpstr>
      <vt:lpstr>Parameters</vt:lpstr>
      <vt:lpstr>'Table 1'!_TAB1</vt:lpstr>
      <vt:lpstr>'Tabulka 1'!_TAB1</vt:lpstr>
      <vt:lpstr>'Table 4'!_TAB4</vt:lpstr>
      <vt:lpstr>'Tabulka 4'!_TAB4</vt:lpstr>
      <vt:lpstr>'Cover page'!COVER</vt:lpstr>
      <vt:lpstr>'Titulní stránka'!COVER</vt:lpstr>
      <vt:lpstr>'Cover page'!Oblast_tisku</vt:lpstr>
      <vt:lpstr>'Table 1'!Oblast_tisku</vt:lpstr>
      <vt:lpstr>'Table 2A'!Oblast_tisku</vt:lpstr>
      <vt:lpstr>'Table 2C'!Oblast_tisku</vt:lpstr>
      <vt:lpstr>'Table 2D'!Oblast_tisku</vt:lpstr>
      <vt:lpstr>'Table 3A'!Oblast_tisku</vt:lpstr>
      <vt:lpstr>'Table 3B'!Oblast_tisku</vt:lpstr>
      <vt:lpstr>'Table 3D'!Oblast_tisku</vt:lpstr>
      <vt:lpstr>'Table 3E'!Oblast_tisku</vt:lpstr>
      <vt:lpstr>'Table 4'!Oblast_tisku</vt:lpstr>
      <vt:lpstr>'Tabulka 1'!Oblast_tisku</vt:lpstr>
      <vt:lpstr>'Tabulka 2A'!Oblast_tisku</vt:lpstr>
      <vt:lpstr>'Tabulka 2C'!Oblast_tisku</vt:lpstr>
      <vt:lpstr>'Tabulka 2D'!Oblast_tisku</vt:lpstr>
      <vt:lpstr>'Tabulka 3A'!Oblast_tisku</vt:lpstr>
      <vt:lpstr>'Tabulka 3B'!Oblast_tisku</vt:lpstr>
      <vt:lpstr>'Tabulka 3D'!Oblast_tisku</vt:lpstr>
      <vt:lpstr>'Tabulka 3E'!Oblast_tisku</vt:lpstr>
      <vt:lpstr>'Tabulka 4'!Oblast_tisku</vt:lpstr>
      <vt:lpstr>'Titulní stránka'!Oblast_tisku</vt:lpstr>
      <vt:lpstr>'Table 2A'!TAB2A</vt:lpstr>
      <vt:lpstr>'Tabulka 2A'!TAB2A</vt:lpstr>
      <vt:lpstr>'Table 2C'!TAB2C</vt:lpstr>
      <vt:lpstr>'Tabulka 2C'!TAB2C</vt:lpstr>
      <vt:lpstr>'Table 2D'!TAB2D</vt:lpstr>
      <vt:lpstr>'Tabulka 2D'!TAB2D</vt:lpstr>
      <vt:lpstr>'Table 3B'!TAB3A</vt:lpstr>
      <vt:lpstr>'Tabulka 3B'!TAB3A</vt:lpstr>
      <vt:lpstr>'Table 3D'!TAB3C</vt:lpstr>
      <vt:lpstr>'Tabulka 3D'!TAB3C</vt:lpstr>
      <vt:lpstr>'Table 3E'!TAB3D</vt:lpstr>
      <vt:lpstr>'Tabulka 3E'!TAB3D</vt:lpstr>
      <vt:lpstr>'Table 3A'!TAB3E</vt:lpstr>
      <vt:lpstr>'Tabulka 3A'!TAB3E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Nogueira Martins</dc:creator>
  <cp:lastModifiedBy>Helena Houžvičková</cp:lastModifiedBy>
  <cp:lastPrinted>2014-09-17T12:36:54Z</cp:lastPrinted>
  <dcterms:created xsi:type="dcterms:W3CDTF">1997-11-05T15:09:39Z</dcterms:created>
  <dcterms:modified xsi:type="dcterms:W3CDTF">2025-04-01T06:41:14Z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