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33021317tab08" sheetId="4" r:id="rId1"/>
  </sheets>
  <calcPr calcId="125725"/>
</workbook>
</file>

<file path=xl/calcChain.xml><?xml version="1.0" encoding="utf-8"?>
<calcChain xmlns="http://schemas.openxmlformats.org/spreadsheetml/2006/main">
  <c r="H56" i="4"/>
  <c r="G56"/>
  <c r="F56"/>
  <c r="E56"/>
  <c r="D56"/>
  <c r="C56"/>
  <c r="B56"/>
  <c r="H45"/>
  <c r="G45"/>
  <c r="F45"/>
  <c r="E45"/>
  <c r="D45"/>
  <c r="C45"/>
  <c r="B45"/>
  <c r="H44"/>
  <c r="G44"/>
  <c r="F44"/>
  <c r="E44"/>
  <c r="D44"/>
  <c r="C44"/>
  <c r="B44"/>
  <c r="H43"/>
  <c r="G43"/>
  <c r="F43"/>
  <c r="E43"/>
  <c r="D43"/>
  <c r="C43"/>
  <c r="B43"/>
  <c r="C51"/>
  <c r="D51"/>
  <c r="E51"/>
  <c r="F51"/>
  <c r="G51"/>
  <c r="H51"/>
  <c r="B51"/>
  <c r="C46"/>
  <c r="D46"/>
  <c r="E46"/>
  <c r="F46"/>
  <c r="G46"/>
  <c r="H46"/>
  <c r="B46"/>
  <c r="H39"/>
  <c r="G39"/>
  <c r="F39"/>
  <c r="E39"/>
  <c r="D39"/>
  <c r="C39"/>
  <c r="B39"/>
  <c r="H28"/>
  <c r="G28"/>
  <c r="F28"/>
  <c r="E28"/>
  <c r="D28"/>
  <c r="C28"/>
  <c r="B28"/>
  <c r="H27"/>
  <c r="G27"/>
  <c r="F27"/>
  <c r="E27"/>
  <c r="D27"/>
  <c r="C27"/>
  <c r="B27"/>
  <c r="C34"/>
  <c r="D34"/>
  <c r="E34"/>
  <c r="F34"/>
  <c r="G34"/>
  <c r="H34"/>
  <c r="B34"/>
  <c r="H26"/>
  <c r="G26"/>
  <c r="F26"/>
  <c r="E26"/>
  <c r="D26"/>
  <c r="C26"/>
  <c r="B26"/>
  <c r="H9"/>
  <c r="G9"/>
  <c r="F9"/>
  <c r="E9"/>
  <c r="D9"/>
  <c r="C9"/>
  <c r="B9"/>
  <c r="H8"/>
  <c r="G8"/>
  <c r="F8"/>
  <c r="E8"/>
  <c r="D8"/>
  <c r="C8"/>
  <c r="B8"/>
  <c r="C7"/>
  <c r="D7"/>
  <c r="E7"/>
  <c r="F7"/>
  <c r="G7"/>
  <c r="H7"/>
  <c r="B7"/>
  <c r="C15"/>
  <c r="D15"/>
  <c r="E15"/>
  <c r="F15"/>
  <c r="G15"/>
  <c r="H15"/>
  <c r="B15"/>
</calcChain>
</file>

<file path=xl/sharedStrings.xml><?xml version="1.0" encoding="utf-8"?>
<sst xmlns="http://schemas.openxmlformats.org/spreadsheetml/2006/main" count="57" uniqueCount="24">
  <si>
    <t>Celkem</t>
  </si>
  <si>
    <t>Zdroj: ČSÚ, Projekce obyvatelstva v krajích ČR do roku 2050</t>
  </si>
  <si>
    <t>Obyvatelstvo celkem (k 1. 1.)</t>
  </si>
  <si>
    <t>z toho ve věku (%):</t>
  </si>
  <si>
    <t>0–14 let</t>
  </si>
  <si>
    <t>15–64 let</t>
  </si>
  <si>
    <t>65 a více let</t>
  </si>
  <si>
    <t>Počet obyvatel ve věku 0–14 let</t>
  </si>
  <si>
    <t>v tom ve věku:</t>
  </si>
  <si>
    <t>0–4 roky</t>
  </si>
  <si>
    <t>5–9 let</t>
  </si>
  <si>
    <t>10–14 let</t>
  </si>
  <si>
    <t>Počet obyvatel ve věku 15–29 let</t>
  </si>
  <si>
    <t>15–19 let</t>
  </si>
  <si>
    <t>20–24 let</t>
  </si>
  <si>
    <t>25–29 let</t>
  </si>
  <si>
    <t>Průměrný věk (roky)</t>
  </si>
  <si>
    <r>
      <t>Index stáří</t>
    </r>
    <r>
      <rPr>
        <vertAlign val="superscript"/>
        <sz val="8"/>
        <rFont val="Arial"/>
        <family val="2"/>
        <charset val="238"/>
      </rPr>
      <t>1)</t>
    </r>
  </si>
  <si>
    <r>
      <t>Index ekonomického zatížení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</si>
  <si>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t>Muži</t>
  </si>
  <si>
    <t>Ženy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</si>
  <si>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osob ve věku 65 a více let na 100 osob ve věku 0 až 14 let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</si>
  <si>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Počet osob ve věku 0 až 14 let a 65 a více let na 100 osob ve věku 15 až 64 let</t>
    </r>
  </si>
  <si>
    <t>Základní výsledky projekce obyvatelstva Libereckého kraje</t>
  </si>
</sst>
</file>

<file path=xl/styles.xml><?xml version="1.0" encoding="utf-8"?>
<styleSheet xmlns="http://schemas.openxmlformats.org/spreadsheetml/2006/main">
  <numFmts count="6">
    <numFmt numFmtId="164" formatCode="&quot;Kč&quot;#,##0_);\(&quot;Kč&quot;#,##0\)"/>
    <numFmt numFmtId="165" formatCode="_(&quot;Kč&quot;* #,##0.00_);_(&quot;Kč&quot;* \(#,##0.00\);_(&quot;Kč&quot;* &quot;-&quot;??_);_(@_)"/>
    <numFmt numFmtId="166" formatCode="#,##0_ ;\-#,##0\ "/>
    <numFmt numFmtId="167" formatCode="0.0"/>
    <numFmt numFmtId="168" formatCode="#,##0.0_ ;\-#,##0.0\ "/>
    <numFmt numFmtId="169" formatCode="\$#,##0\ ;\(\$#,##0\)"/>
  </numFmts>
  <fonts count="44"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Courier"/>
      <family val="3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 CE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System"/>
      <family val="2"/>
      <charset val="238"/>
    </font>
    <font>
      <sz val="10"/>
      <name val="Times New Roman CE"/>
      <family val="1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vertAlign val="superscript"/>
      <sz val="8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8"/>
        <bgColor indexed="9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16">
    <xf numFmtId="0" fontId="0" fillId="0" borderId="0"/>
    <xf numFmtId="0" fontId="5" fillId="0" borderId="0"/>
    <xf numFmtId="0" fontId="7" fillId="0" borderId="0"/>
    <xf numFmtId="10" fontId="8" fillId="3" borderId="0" applyFont="0" applyFill="0" applyBorder="0" applyAlignment="0" applyProtection="0"/>
    <xf numFmtId="0" fontId="7" fillId="0" borderId="0" applyFont="0" applyFill="0" applyBorder="0" applyAlignment="0" applyProtection="0"/>
    <xf numFmtId="4" fontId="8" fillId="3" borderId="0" applyFont="0" applyFill="0" applyBorder="0" applyAlignment="0" applyProtection="0"/>
    <xf numFmtId="3" fontId="7" fillId="0" borderId="0" applyFont="0" applyFill="0" applyBorder="0" applyAlignment="0" applyProtection="0"/>
    <xf numFmtId="0" fontId="9" fillId="3" borderId="0" applyFont="0" applyFill="0" applyBorder="0" applyAlignment="0" applyProtection="0"/>
    <xf numFmtId="0" fontId="10" fillId="3" borderId="0" applyFont="0" applyFill="0" applyBorder="0" applyAlignment="0" applyProtection="0"/>
    <xf numFmtId="164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1" fillId="0" borderId="0"/>
    <xf numFmtId="0" fontId="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3" fillId="0" borderId="0"/>
    <xf numFmtId="0" fontId="7" fillId="0" borderId="0">
      <alignment vertical="top"/>
    </xf>
    <xf numFmtId="0" fontId="1" fillId="0" borderId="0"/>
    <xf numFmtId="0" fontId="2" fillId="0" borderId="0"/>
    <xf numFmtId="2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4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2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2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7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1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9" fillId="21" borderId="9" applyNumberFormat="0" applyAlignment="0" applyProtection="0"/>
    <xf numFmtId="0" fontId="19" fillId="21" borderId="9" applyNumberFormat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5" fillId="0" borderId="15" applyNumberFormat="0" applyFill="0" applyAlignment="0" applyProtection="0"/>
    <xf numFmtId="0" fontId="25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8" borderId="16" applyNumberFormat="0" applyFont="0" applyAlignment="0" applyProtection="0"/>
    <xf numFmtId="0" fontId="13" fillId="8" borderId="16" applyNumberFormat="0" applyFont="0" applyAlignment="0" applyProtection="0"/>
    <xf numFmtId="0" fontId="15" fillId="2" borderId="1" applyNumberFormat="0" applyFont="0" applyAlignment="0" applyProtection="0"/>
    <xf numFmtId="0" fontId="13" fillId="8" borderId="16" applyNumberFormat="0" applyFont="0" applyAlignment="0" applyProtection="0"/>
    <xf numFmtId="0" fontId="13" fillId="8" borderId="16" applyNumberFormat="0" applyFont="0" applyAlignment="0" applyProtection="0"/>
    <xf numFmtId="0" fontId="31" fillId="0" borderId="17" applyNumberFormat="0" applyFill="0" applyAlignment="0" applyProtection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4" fillId="13" borderId="19" applyNumberFormat="0" applyAlignment="0" applyProtection="0"/>
    <xf numFmtId="0" fontId="34" fillId="10" borderId="19" applyNumberFormat="0" applyAlignment="0" applyProtection="0"/>
    <xf numFmtId="0" fontId="34" fillId="10" borderId="19" applyNumberFormat="0" applyAlignment="0" applyProtection="0"/>
    <xf numFmtId="0" fontId="34" fillId="10" borderId="19" applyNumberFormat="0" applyAlignment="0" applyProtection="0"/>
    <xf numFmtId="0" fontId="35" fillId="22" borderId="19" applyNumberFormat="0" applyAlignment="0" applyProtection="0"/>
    <xf numFmtId="0" fontId="36" fillId="23" borderId="19" applyNumberFormat="0" applyAlignment="0" applyProtection="0"/>
    <xf numFmtId="0" fontId="36" fillId="23" borderId="19" applyNumberFormat="0" applyAlignment="0" applyProtection="0"/>
    <xf numFmtId="0" fontId="36" fillId="23" borderId="19" applyNumberFormat="0" applyAlignment="0" applyProtection="0"/>
    <xf numFmtId="0" fontId="37" fillId="22" borderId="20" applyNumberFormat="0" applyAlignment="0" applyProtection="0"/>
    <xf numFmtId="0" fontId="37" fillId="23" borderId="20" applyNumberFormat="0" applyAlignment="0" applyProtection="0"/>
    <xf numFmtId="0" fontId="37" fillId="23" borderId="20" applyNumberFormat="0" applyAlignment="0" applyProtection="0"/>
    <xf numFmtId="0" fontId="37" fillId="23" borderId="20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17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15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9" fillId="0" borderId="0" applyFont="0" applyFill="0" applyBorder="0" applyAlignment="0" applyProtection="0"/>
    <xf numFmtId="3" fontId="39" fillId="0" borderId="0" applyFont="0" applyFill="0" applyBorder="0" applyAlignment="0" applyProtection="0"/>
    <xf numFmtId="169" fontId="3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30" fillId="0" borderId="0"/>
    <xf numFmtId="0" fontId="40" fillId="0" borderId="0"/>
    <xf numFmtId="0" fontId="40" fillId="0" borderId="0"/>
    <xf numFmtId="0" fontId="30" fillId="0" borderId="0"/>
    <xf numFmtId="2" fontId="39" fillId="0" borderId="0" applyFont="0" applyFill="0" applyBorder="0" applyAlignment="0" applyProtection="0"/>
    <xf numFmtId="0" fontId="7" fillId="0" borderId="0"/>
    <xf numFmtId="0" fontId="7" fillId="0" borderId="0"/>
    <xf numFmtId="3" fontId="13" fillId="29" borderId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Border="1"/>
    <xf numFmtId="166" fontId="4" fillId="0" borderId="5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2" applyFont="1" applyFill="1" applyAlignment="1">
      <alignment horizontal="left"/>
    </xf>
    <xf numFmtId="0" fontId="4" fillId="0" borderId="21" xfId="1" applyFont="1" applyFill="1" applyBorder="1"/>
    <xf numFmtId="0" fontId="4" fillId="0" borderId="2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" xfId="1" applyFont="1" applyFill="1" applyBorder="1"/>
    <xf numFmtId="0" fontId="6" fillId="0" borderId="0" xfId="0" applyFont="1" applyFill="1" applyBorder="1" applyAlignment="1">
      <alignment horizontal="left"/>
    </xf>
    <xf numFmtId="166" fontId="6" fillId="0" borderId="5" xfId="0" applyNumberFormat="1" applyFont="1" applyFill="1" applyBorder="1" applyAlignment="1">
      <alignment horizontal="right"/>
    </xf>
    <xf numFmtId="166" fontId="6" fillId="0" borderId="6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" fontId="4" fillId="0" borderId="5" xfId="0" applyNumberFormat="1" applyFont="1" applyFill="1" applyBorder="1" applyAlignment="1">
      <alignment horizontal="right"/>
    </xf>
    <xf numFmtId="1" fontId="4" fillId="0" borderId="6" xfId="0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horizontal="left" indent="1"/>
    </xf>
    <xf numFmtId="168" fontId="4" fillId="0" borderId="5" xfId="0" applyNumberFormat="1" applyFont="1" applyFill="1" applyBorder="1" applyAlignment="1">
      <alignment horizontal="right"/>
    </xf>
    <xf numFmtId="168" fontId="4" fillId="0" borderId="6" xfId="0" applyNumberFormat="1" applyFont="1" applyFill="1" applyBorder="1" applyAlignment="1">
      <alignment horizontal="right"/>
    </xf>
    <xf numFmtId="166" fontId="4" fillId="0" borderId="0" xfId="0" applyNumberFormat="1" applyFont="1"/>
    <xf numFmtId="167" fontId="4" fillId="0" borderId="0" xfId="0" applyNumberFormat="1" applyFont="1"/>
    <xf numFmtId="0" fontId="4" fillId="0" borderId="0" xfId="0" applyFont="1" applyBorder="1" applyAlignment="1">
      <alignment horizontal="left"/>
    </xf>
    <xf numFmtId="0" fontId="4" fillId="0" borderId="25" xfId="2" applyFont="1" applyFill="1" applyBorder="1" applyAlignment="1">
      <alignment horizontal="left"/>
    </xf>
    <xf numFmtId="0" fontId="4" fillId="0" borderId="25" xfId="2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right"/>
    </xf>
    <xf numFmtId="0" fontId="4" fillId="0" borderId="0" xfId="2" applyFont="1" applyFill="1" applyAlignment="1">
      <alignment horizontal="left"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</cellXfs>
  <cellStyles count="516">
    <cellStyle name="% procenta" xfId="3"/>
    <cellStyle name="20 % – Zvýraznění1 2" xfId="32"/>
    <cellStyle name="20 % – Zvýraznění1 2 2" xfId="33"/>
    <cellStyle name="20 % – Zvýraznění1 3" xfId="34"/>
    <cellStyle name="20 % – Zvýraznění1 4" xfId="35"/>
    <cellStyle name="20 % – Zvýraznění2 2" xfId="36"/>
    <cellStyle name="20 % – Zvýraznění2 2 2" xfId="37"/>
    <cellStyle name="20 % – Zvýraznění2 3" xfId="38"/>
    <cellStyle name="20 % – Zvýraznění2 4" xfId="39"/>
    <cellStyle name="20 % – Zvýraznění3 2" xfId="40"/>
    <cellStyle name="20 % – Zvýraznění3 2 2" xfId="41"/>
    <cellStyle name="20 % – Zvýraznění3 3" xfId="42"/>
    <cellStyle name="20 % – Zvýraznění3 4" xfId="43"/>
    <cellStyle name="20 % – Zvýraznění4 2" xfId="44"/>
    <cellStyle name="20 % – Zvýraznění4 2 2" xfId="45"/>
    <cellStyle name="20 % – Zvýraznění4 3" xfId="46"/>
    <cellStyle name="20 % – Zvýraznění4 4" xfId="47"/>
    <cellStyle name="20 % – Zvýraznění5 2" xfId="48"/>
    <cellStyle name="20 % – Zvýraznění5 3" xfId="49"/>
    <cellStyle name="20 % – Zvýraznění6 2" xfId="50"/>
    <cellStyle name="20 % – Zvýraznění6 2 2" xfId="51"/>
    <cellStyle name="20 % – Zvýraznění6 3" xfId="52"/>
    <cellStyle name="20 % – Zvýraznění6 4" xfId="53"/>
    <cellStyle name="40 % – Zvýraznění1 2" xfId="54"/>
    <cellStyle name="40 % – Zvýraznění1 2 2" xfId="55"/>
    <cellStyle name="40 % – Zvýraznění1 3" xfId="56"/>
    <cellStyle name="40 % – Zvýraznění1 4" xfId="57"/>
    <cellStyle name="40 % – Zvýraznění2 2" xfId="58"/>
    <cellStyle name="40 % – Zvýraznění2 3" xfId="59"/>
    <cellStyle name="40 % – Zvýraznění3 2" xfId="60"/>
    <cellStyle name="40 % – Zvýraznění3 2 2" xfId="61"/>
    <cellStyle name="40 % – Zvýraznění3 3" xfId="62"/>
    <cellStyle name="40 % – Zvýraznění3 4" xfId="63"/>
    <cellStyle name="40 % – Zvýraznění4 2" xfId="64"/>
    <cellStyle name="40 % – Zvýraznění4 2 2" xfId="65"/>
    <cellStyle name="40 % – Zvýraznění4 3" xfId="66"/>
    <cellStyle name="40 % – Zvýraznění4 4" xfId="67"/>
    <cellStyle name="40 % – Zvýraznění5 2" xfId="68"/>
    <cellStyle name="40 % – Zvýraznění5 2 2" xfId="69"/>
    <cellStyle name="40 % – Zvýraznění5 3" xfId="70"/>
    <cellStyle name="40 % – Zvýraznění5 4" xfId="71"/>
    <cellStyle name="40 % – Zvýraznění6 2" xfId="72"/>
    <cellStyle name="40 % – Zvýraznění6 2 2" xfId="73"/>
    <cellStyle name="40 % – Zvýraznění6 3" xfId="74"/>
    <cellStyle name="40 % – Zvýraznění6 4" xfId="75"/>
    <cellStyle name="60 % – Zvýraznění1 2" xfId="76"/>
    <cellStyle name="60 % – Zvýraznění1 2 2" xfId="77"/>
    <cellStyle name="60 % – Zvýraznění1 3" xfId="78"/>
    <cellStyle name="60 % – Zvýraznění1 4" xfId="79"/>
    <cellStyle name="60 % – Zvýraznění2 2" xfId="80"/>
    <cellStyle name="60 % – Zvýraznění2 2 2" xfId="81"/>
    <cellStyle name="60 % – Zvýraznění2 3" xfId="82"/>
    <cellStyle name="60 % – Zvýraznění2 4" xfId="83"/>
    <cellStyle name="60 % – Zvýraznění3 2" xfId="84"/>
    <cellStyle name="60 % – Zvýraznění3 2 2" xfId="85"/>
    <cellStyle name="60 % – Zvýraznění3 3" xfId="86"/>
    <cellStyle name="60 % – Zvýraznění3 4" xfId="87"/>
    <cellStyle name="60 % – Zvýraznění4 2" xfId="88"/>
    <cellStyle name="60 % – Zvýraznění4 2 2" xfId="89"/>
    <cellStyle name="60 % – Zvýraznění4 3" xfId="90"/>
    <cellStyle name="60 % – Zvýraznění4 4" xfId="91"/>
    <cellStyle name="60 % – Zvýraznění5 2" xfId="92"/>
    <cellStyle name="60 % – Zvýraznění5 2 2" xfId="93"/>
    <cellStyle name="60 % – Zvýraznění5 3" xfId="94"/>
    <cellStyle name="60 % – Zvýraznění5 4" xfId="95"/>
    <cellStyle name="60 % – Zvýraznění6 2" xfId="96"/>
    <cellStyle name="60 % – Zvýraznění6 2 2" xfId="97"/>
    <cellStyle name="60 % – Zvýraznění6 3" xfId="98"/>
    <cellStyle name="60 % – Zvýraznění6 4" xfId="99"/>
    <cellStyle name="Celkem 2" xfId="100"/>
    <cellStyle name="Celkem 2 2" xfId="101"/>
    <cellStyle name="Celkem 3" xfId="102"/>
    <cellStyle name="Celkem 4" xfId="103"/>
    <cellStyle name="Datum" xfId="4"/>
    <cellStyle name="Datum 2" xfId="202"/>
    <cellStyle name="Finanční" xfId="5"/>
    <cellStyle name="Finanční0" xfId="6"/>
    <cellStyle name="Finanční0 2" xfId="203"/>
    <cellStyle name="HEADING1" xfId="7"/>
    <cellStyle name="HEADING2" xfId="8"/>
    <cellStyle name="Chybně 2" xfId="104"/>
    <cellStyle name="Chybně 2 2" xfId="105"/>
    <cellStyle name="Chybně 3" xfId="106"/>
    <cellStyle name="Chybně 4" xfId="107"/>
    <cellStyle name="Kontrolní buňka 2" xfId="108"/>
    <cellStyle name="Kontrolní buňka 3" xfId="109"/>
    <cellStyle name="Měna0" xfId="9"/>
    <cellStyle name="Měna0 2" xfId="204"/>
    <cellStyle name="měny 2" xfId="10"/>
    <cellStyle name="měny 3" xfId="11"/>
    <cellStyle name="měny 4" xfId="12"/>
    <cellStyle name="měny 5" xfId="13"/>
    <cellStyle name="měny 6" xfId="14"/>
    <cellStyle name="Nadpis 1 2" xfId="110"/>
    <cellStyle name="Nadpis 1 2 2" xfId="111"/>
    <cellStyle name="Nadpis 1 3" xfId="112"/>
    <cellStyle name="Nadpis 1 4" xfId="113"/>
    <cellStyle name="Nadpis 2 2" xfId="114"/>
    <cellStyle name="Nadpis 2 2 2" xfId="115"/>
    <cellStyle name="Nadpis 2 3" xfId="116"/>
    <cellStyle name="Nadpis 2 4" xfId="117"/>
    <cellStyle name="Nadpis 3 2" xfId="118"/>
    <cellStyle name="Nadpis 3 2 2" xfId="119"/>
    <cellStyle name="Nadpis 3 3" xfId="120"/>
    <cellStyle name="Nadpis 3 4" xfId="121"/>
    <cellStyle name="Nadpis 4 2" xfId="122"/>
    <cellStyle name="Nadpis 4 2 2" xfId="123"/>
    <cellStyle name="Nadpis 4 3" xfId="124"/>
    <cellStyle name="Nadpis 4 4" xfId="125"/>
    <cellStyle name="Název 2" xfId="126"/>
    <cellStyle name="Název 2 2" xfId="127"/>
    <cellStyle name="Název 3" xfId="128"/>
    <cellStyle name="Název 4" xfId="129"/>
    <cellStyle name="Neutrální 2" xfId="130"/>
    <cellStyle name="Neutrální 2 2" xfId="131"/>
    <cellStyle name="Neutrální 3" xfId="132"/>
    <cellStyle name="Neutrální 4" xfId="133"/>
    <cellStyle name="Normal_UMR19M90" xfId="15"/>
    <cellStyle name="normální" xfId="0" builtinId="0"/>
    <cellStyle name="normální 10" xfId="16"/>
    <cellStyle name="normální 10 2" xfId="31"/>
    <cellStyle name="normální 11" xfId="17"/>
    <cellStyle name="normální 12" xfId="205"/>
    <cellStyle name="normální 13" xfId="206"/>
    <cellStyle name="normální 14" xfId="207"/>
    <cellStyle name="normální 15" xfId="208"/>
    <cellStyle name="normální 16" xfId="209"/>
    <cellStyle name="normální 17" xfId="210"/>
    <cellStyle name="normální 18" xfId="211"/>
    <cellStyle name="normální 19" xfId="212"/>
    <cellStyle name="normální 2" xfId="2"/>
    <cellStyle name="Normální 2 10" xfId="134"/>
    <cellStyle name="normální 2 2" xfId="18"/>
    <cellStyle name="normální 2 3" xfId="19"/>
    <cellStyle name="normální 2 4" xfId="135"/>
    <cellStyle name="Normální 2 5" xfId="136"/>
    <cellStyle name="Normální 2 6" xfId="137"/>
    <cellStyle name="Normální 2 7" xfId="138"/>
    <cellStyle name="Normální 2 8" xfId="139"/>
    <cellStyle name="Normální 2 9" xfId="140"/>
    <cellStyle name="normální 20" xfId="213"/>
    <cellStyle name="normální 21" xfId="214"/>
    <cellStyle name="normální 22" xfId="215"/>
    <cellStyle name="normální 23" xfId="216"/>
    <cellStyle name="normální 24" xfId="217"/>
    <cellStyle name="normální 25" xfId="218"/>
    <cellStyle name="normální 26" xfId="219"/>
    <cellStyle name="normální 27" xfId="220"/>
    <cellStyle name="normální 28" xfId="221"/>
    <cellStyle name="normální 29" xfId="222"/>
    <cellStyle name="normální 3" xfId="20"/>
    <cellStyle name="Normální 3 10" xfId="141"/>
    <cellStyle name="normální 3 11" xfId="142"/>
    <cellStyle name="Normální 3 12" xfId="223"/>
    <cellStyle name="Normální 3 13" xfId="224"/>
    <cellStyle name="Normální 3 14" xfId="225"/>
    <cellStyle name="Normální 3 15" xfId="226"/>
    <cellStyle name="Normální 3 16" xfId="227"/>
    <cellStyle name="Normální 3 17" xfId="228"/>
    <cellStyle name="Normální 3 18" xfId="229"/>
    <cellStyle name="Normální 3 19" xfId="230"/>
    <cellStyle name="normální 3 2" xfId="30"/>
    <cellStyle name="normální 3 2 2" xfId="143"/>
    <cellStyle name="Normální 3 20" xfId="231"/>
    <cellStyle name="Normální 3 21" xfId="232"/>
    <cellStyle name="normální 3 3" xfId="144"/>
    <cellStyle name="Normální 3 4" xfId="145"/>
    <cellStyle name="Normální 3 5" xfId="146"/>
    <cellStyle name="Normální 3 6" xfId="147"/>
    <cellStyle name="Normální 3 7" xfId="148"/>
    <cellStyle name="Normální 3 8" xfId="149"/>
    <cellStyle name="Normální 3 9" xfId="150"/>
    <cellStyle name="normální 30" xfId="233"/>
    <cellStyle name="normální 31" xfId="234"/>
    <cellStyle name="normální 32" xfId="235"/>
    <cellStyle name="normální 33" xfId="236"/>
    <cellStyle name="normální 34" xfId="237"/>
    <cellStyle name="normální 35" xfId="238"/>
    <cellStyle name="normální 36" xfId="239"/>
    <cellStyle name="normální 37" xfId="240"/>
    <cellStyle name="normální 38" xfId="241"/>
    <cellStyle name="normální 39" xfId="242"/>
    <cellStyle name="normální 4" xfId="21"/>
    <cellStyle name="Normální 4 10" xfId="243"/>
    <cellStyle name="Normální 4 11" xfId="244"/>
    <cellStyle name="Normální 4 12" xfId="245"/>
    <cellStyle name="Normální 4 13" xfId="246"/>
    <cellStyle name="Normální 4 14" xfId="247"/>
    <cellStyle name="Normální 4 15" xfId="248"/>
    <cellStyle name="Normální 4 16" xfId="249"/>
    <cellStyle name="Normální 4 17" xfId="250"/>
    <cellStyle name="Normální 4 18" xfId="251"/>
    <cellStyle name="Normální 4 19" xfId="252"/>
    <cellStyle name="Normální 4 2" xfId="253"/>
    <cellStyle name="Normální 4 2 10" xfId="254"/>
    <cellStyle name="Normální 4 2 11" xfId="255"/>
    <cellStyle name="Normální 4 2 12" xfId="256"/>
    <cellStyle name="Normální 4 2 13" xfId="257"/>
    <cellStyle name="Normální 4 2 14" xfId="258"/>
    <cellStyle name="Normální 4 2 15" xfId="259"/>
    <cellStyle name="Normální 4 2 16" xfId="260"/>
    <cellStyle name="Normální 4 2 17" xfId="261"/>
    <cellStyle name="Normální 4 2 18" xfId="262"/>
    <cellStyle name="Normální 4 2 19" xfId="263"/>
    <cellStyle name="Normální 4 2 2" xfId="264"/>
    <cellStyle name="Normální 4 2 2 10" xfId="265"/>
    <cellStyle name="Normální 4 2 2 11" xfId="266"/>
    <cellStyle name="Normální 4 2 2 12" xfId="267"/>
    <cellStyle name="Normální 4 2 2 13" xfId="268"/>
    <cellStyle name="Normální 4 2 2 14" xfId="269"/>
    <cellStyle name="Normální 4 2 2 15" xfId="270"/>
    <cellStyle name="Normální 4 2 2 16" xfId="271"/>
    <cellStyle name="Normální 4 2 2 17" xfId="272"/>
    <cellStyle name="Normální 4 2 2 18" xfId="273"/>
    <cellStyle name="Normální 4 2 2 19" xfId="274"/>
    <cellStyle name="Normální 4 2 2 2" xfId="275"/>
    <cellStyle name="Normální 4 2 2 3" xfId="276"/>
    <cellStyle name="Normální 4 2 2 4" xfId="277"/>
    <cellStyle name="Normální 4 2 2 5" xfId="278"/>
    <cellStyle name="Normální 4 2 2 6" xfId="279"/>
    <cellStyle name="Normální 4 2 2 7" xfId="280"/>
    <cellStyle name="Normální 4 2 2 8" xfId="281"/>
    <cellStyle name="Normální 4 2 2 9" xfId="282"/>
    <cellStyle name="Normální 4 2 20" xfId="283"/>
    <cellStyle name="Normální 4 2 21" xfId="284"/>
    <cellStyle name="Normální 4 2 22" xfId="285"/>
    <cellStyle name="Normální 4 2 3" xfId="286"/>
    <cellStyle name="Normální 4 2 3 10" xfId="287"/>
    <cellStyle name="Normální 4 2 3 11" xfId="288"/>
    <cellStyle name="Normální 4 2 3 12" xfId="289"/>
    <cellStyle name="Normální 4 2 3 13" xfId="290"/>
    <cellStyle name="Normální 4 2 3 14" xfId="291"/>
    <cellStyle name="Normální 4 2 3 15" xfId="292"/>
    <cellStyle name="Normální 4 2 3 16" xfId="293"/>
    <cellStyle name="Normální 4 2 3 17" xfId="294"/>
    <cellStyle name="Normální 4 2 3 18" xfId="295"/>
    <cellStyle name="Normální 4 2 3 19" xfId="296"/>
    <cellStyle name="Normální 4 2 3 2" xfId="297"/>
    <cellStyle name="Normální 4 2 3 3" xfId="298"/>
    <cellStyle name="Normální 4 2 3 4" xfId="299"/>
    <cellStyle name="Normální 4 2 3 5" xfId="300"/>
    <cellStyle name="Normální 4 2 3 6" xfId="301"/>
    <cellStyle name="Normální 4 2 3 7" xfId="302"/>
    <cellStyle name="Normální 4 2 3 8" xfId="303"/>
    <cellStyle name="Normální 4 2 3 9" xfId="304"/>
    <cellStyle name="Normální 4 2 4" xfId="305"/>
    <cellStyle name="Normální 4 2 4 10" xfId="306"/>
    <cellStyle name="Normální 4 2 4 11" xfId="307"/>
    <cellStyle name="Normální 4 2 4 12" xfId="308"/>
    <cellStyle name="Normální 4 2 4 13" xfId="309"/>
    <cellStyle name="Normální 4 2 4 14" xfId="310"/>
    <cellStyle name="Normální 4 2 4 15" xfId="311"/>
    <cellStyle name="Normální 4 2 4 16" xfId="312"/>
    <cellStyle name="Normální 4 2 4 17" xfId="313"/>
    <cellStyle name="Normální 4 2 4 18" xfId="314"/>
    <cellStyle name="Normální 4 2 4 19" xfId="315"/>
    <cellStyle name="Normální 4 2 4 2" xfId="316"/>
    <cellStyle name="Normální 4 2 4 3" xfId="317"/>
    <cellStyle name="Normální 4 2 4 4" xfId="318"/>
    <cellStyle name="Normální 4 2 4 5" xfId="319"/>
    <cellStyle name="Normální 4 2 4 6" xfId="320"/>
    <cellStyle name="Normální 4 2 4 7" xfId="321"/>
    <cellStyle name="Normální 4 2 4 8" xfId="322"/>
    <cellStyle name="Normální 4 2 4 9" xfId="323"/>
    <cellStyle name="Normální 4 2 5" xfId="324"/>
    <cellStyle name="Normální 4 2 5 2" xfId="325"/>
    <cellStyle name="Normální 4 2 6" xfId="326"/>
    <cellStyle name="Normální 4 2 7" xfId="327"/>
    <cellStyle name="Normální 4 2 8" xfId="328"/>
    <cellStyle name="Normální 4 2 9" xfId="329"/>
    <cellStyle name="Normální 4 20" xfId="330"/>
    <cellStyle name="Normální 4 21" xfId="331"/>
    <cellStyle name="Normální 4 3" xfId="332"/>
    <cellStyle name="Normální 4 4" xfId="333"/>
    <cellStyle name="Normální 4 5" xfId="334"/>
    <cellStyle name="Normální 4 6" xfId="335"/>
    <cellStyle name="Normální 4 7" xfId="336"/>
    <cellStyle name="Normální 4 8" xfId="337"/>
    <cellStyle name="Normální 4 9" xfId="338"/>
    <cellStyle name="normální 40" xfId="339"/>
    <cellStyle name="normální 41" xfId="340"/>
    <cellStyle name="normální 42" xfId="341"/>
    <cellStyle name="normální 43" xfId="342"/>
    <cellStyle name="normální 44" xfId="343"/>
    <cellStyle name="normální 45" xfId="344"/>
    <cellStyle name="normální 46" xfId="345"/>
    <cellStyle name="normální 47" xfId="346"/>
    <cellStyle name="normální 48" xfId="347"/>
    <cellStyle name="normální 49" xfId="348"/>
    <cellStyle name="normální 5" xfId="22"/>
    <cellStyle name="Normální 5 10" xfId="349"/>
    <cellStyle name="Normální 5 11" xfId="350"/>
    <cellStyle name="Normální 5 12" xfId="351"/>
    <cellStyle name="Normální 5 13" xfId="352"/>
    <cellStyle name="Normální 5 14" xfId="353"/>
    <cellStyle name="Normální 5 15" xfId="354"/>
    <cellStyle name="Normální 5 16" xfId="355"/>
    <cellStyle name="Normální 5 17" xfId="356"/>
    <cellStyle name="Normální 5 18" xfId="357"/>
    <cellStyle name="Normální 5 19" xfId="358"/>
    <cellStyle name="Normální 5 2" xfId="359"/>
    <cellStyle name="Normální 5 2 10" xfId="360"/>
    <cellStyle name="Normální 5 2 11" xfId="361"/>
    <cellStyle name="Normální 5 2 12" xfId="362"/>
    <cellStyle name="Normální 5 2 13" xfId="363"/>
    <cellStyle name="Normální 5 2 14" xfId="364"/>
    <cellStyle name="Normální 5 2 15" xfId="365"/>
    <cellStyle name="Normální 5 2 16" xfId="366"/>
    <cellStyle name="Normální 5 2 17" xfId="367"/>
    <cellStyle name="Normální 5 2 18" xfId="368"/>
    <cellStyle name="Normální 5 2 19" xfId="369"/>
    <cellStyle name="Normální 5 2 2" xfId="370"/>
    <cellStyle name="Normální 5 2 3" xfId="371"/>
    <cellStyle name="Normální 5 2 4" xfId="372"/>
    <cellStyle name="Normální 5 2 5" xfId="373"/>
    <cellStyle name="Normální 5 2 6" xfId="374"/>
    <cellStyle name="Normální 5 2 7" xfId="375"/>
    <cellStyle name="Normální 5 2 8" xfId="376"/>
    <cellStyle name="Normální 5 2 9" xfId="377"/>
    <cellStyle name="Normální 5 20" xfId="378"/>
    <cellStyle name="Normální 5 21" xfId="379"/>
    <cellStyle name="Normální 5 3" xfId="380"/>
    <cellStyle name="Normální 5 4" xfId="381"/>
    <cellStyle name="Normální 5 5" xfId="382"/>
    <cellStyle name="Normální 5 6" xfId="383"/>
    <cellStyle name="Normální 5 7" xfId="384"/>
    <cellStyle name="Normální 5 8" xfId="385"/>
    <cellStyle name="Normální 5 9" xfId="386"/>
    <cellStyle name="normální 50" xfId="387"/>
    <cellStyle name="normální 51" xfId="388"/>
    <cellStyle name="normální 52" xfId="389"/>
    <cellStyle name="normální 53" xfId="390"/>
    <cellStyle name="normální 54" xfId="391"/>
    <cellStyle name="normální 55" xfId="392"/>
    <cellStyle name="normální 56" xfId="393"/>
    <cellStyle name="normální 57" xfId="394"/>
    <cellStyle name="normální 58" xfId="395"/>
    <cellStyle name="normální 59" xfId="396"/>
    <cellStyle name="normální 6" xfId="23"/>
    <cellStyle name="Normální 6 10" xfId="397"/>
    <cellStyle name="Normální 6 11" xfId="398"/>
    <cellStyle name="Normální 6 12" xfId="399"/>
    <cellStyle name="Normální 6 13" xfId="400"/>
    <cellStyle name="Normální 6 14" xfId="401"/>
    <cellStyle name="Normální 6 15" xfId="402"/>
    <cellStyle name="Normální 6 16" xfId="403"/>
    <cellStyle name="Normální 6 17" xfId="404"/>
    <cellStyle name="Normální 6 18" xfId="405"/>
    <cellStyle name="Normální 6 19" xfId="406"/>
    <cellStyle name="Normální 6 2" xfId="407"/>
    <cellStyle name="Normální 6 2 10" xfId="408"/>
    <cellStyle name="Normální 6 2 11" xfId="409"/>
    <cellStyle name="Normální 6 2 12" xfId="410"/>
    <cellStyle name="Normální 6 2 13" xfId="411"/>
    <cellStyle name="Normální 6 2 14" xfId="412"/>
    <cellStyle name="Normální 6 2 15" xfId="413"/>
    <cellStyle name="Normální 6 2 16" xfId="414"/>
    <cellStyle name="Normální 6 2 17" xfId="415"/>
    <cellStyle name="Normální 6 2 18" xfId="416"/>
    <cellStyle name="Normální 6 2 19" xfId="417"/>
    <cellStyle name="Normální 6 2 2" xfId="418"/>
    <cellStyle name="Normální 6 2 3" xfId="419"/>
    <cellStyle name="Normální 6 2 4" xfId="420"/>
    <cellStyle name="Normální 6 2 5" xfId="421"/>
    <cellStyle name="Normální 6 2 6" xfId="422"/>
    <cellStyle name="Normální 6 2 7" xfId="423"/>
    <cellStyle name="Normální 6 2 8" xfId="424"/>
    <cellStyle name="Normální 6 2 9" xfId="425"/>
    <cellStyle name="Normální 6 20" xfId="426"/>
    <cellStyle name="Normální 6 21" xfId="427"/>
    <cellStyle name="Normální 6 3" xfId="428"/>
    <cellStyle name="Normální 6 4" xfId="429"/>
    <cellStyle name="Normální 6 5" xfId="430"/>
    <cellStyle name="Normální 6 6" xfId="431"/>
    <cellStyle name="Normální 6 7" xfId="432"/>
    <cellStyle name="Normální 6 8" xfId="433"/>
    <cellStyle name="Normální 6 9" xfId="434"/>
    <cellStyle name="normální 60" xfId="435"/>
    <cellStyle name="normální 61" xfId="436"/>
    <cellStyle name="normální 62" xfId="437"/>
    <cellStyle name="normální 63" xfId="438"/>
    <cellStyle name="normální 64" xfId="439"/>
    <cellStyle name="normální 65" xfId="440"/>
    <cellStyle name="normální 66" xfId="441"/>
    <cellStyle name="normální 67" xfId="442"/>
    <cellStyle name="normální 68" xfId="443"/>
    <cellStyle name="normální 69" xfId="444"/>
    <cellStyle name="normální 7" xfId="1"/>
    <cellStyle name="Normální 7 10" xfId="445"/>
    <cellStyle name="Normální 7 11" xfId="446"/>
    <cellStyle name="Normální 7 12" xfId="447"/>
    <cellStyle name="Normální 7 13" xfId="448"/>
    <cellStyle name="Normální 7 14" xfId="449"/>
    <cellStyle name="Normální 7 15" xfId="450"/>
    <cellStyle name="Normální 7 16" xfId="451"/>
    <cellStyle name="Normální 7 17" xfId="452"/>
    <cellStyle name="Normální 7 18" xfId="453"/>
    <cellStyle name="Normální 7 19" xfId="454"/>
    <cellStyle name="Normální 7 2" xfId="455"/>
    <cellStyle name="Normální 7 2 10" xfId="456"/>
    <cellStyle name="Normální 7 2 11" xfId="457"/>
    <cellStyle name="Normální 7 2 12" xfId="458"/>
    <cellStyle name="Normální 7 2 13" xfId="459"/>
    <cellStyle name="Normální 7 2 14" xfId="460"/>
    <cellStyle name="Normální 7 2 15" xfId="461"/>
    <cellStyle name="Normální 7 2 16" xfId="462"/>
    <cellStyle name="Normální 7 2 17" xfId="463"/>
    <cellStyle name="Normální 7 2 18" xfId="464"/>
    <cellStyle name="Normální 7 2 19" xfId="465"/>
    <cellStyle name="Normální 7 2 2" xfId="466"/>
    <cellStyle name="Normální 7 2 3" xfId="467"/>
    <cellStyle name="Normální 7 2 4" xfId="468"/>
    <cellStyle name="Normální 7 2 5" xfId="469"/>
    <cellStyle name="Normální 7 2 6" xfId="470"/>
    <cellStyle name="Normální 7 2 7" xfId="471"/>
    <cellStyle name="Normální 7 2 8" xfId="472"/>
    <cellStyle name="Normální 7 2 9" xfId="473"/>
    <cellStyle name="Normální 7 20" xfId="474"/>
    <cellStyle name="Normální 7 3" xfId="475"/>
    <cellStyle name="Normální 7 4" xfId="476"/>
    <cellStyle name="Normální 7 5" xfId="477"/>
    <cellStyle name="Normální 7 6" xfId="478"/>
    <cellStyle name="Normální 7 7" xfId="479"/>
    <cellStyle name="Normální 7 8" xfId="480"/>
    <cellStyle name="Normální 7 9" xfId="481"/>
    <cellStyle name="normální 70" xfId="482"/>
    <cellStyle name="normální 71" xfId="483"/>
    <cellStyle name="normální 72" xfId="484"/>
    <cellStyle name="normální 73" xfId="485"/>
    <cellStyle name="normální 74" xfId="486"/>
    <cellStyle name="normální 75" xfId="487"/>
    <cellStyle name="normální 76" xfId="488"/>
    <cellStyle name="normální 77" xfId="489"/>
    <cellStyle name="normální 78" xfId="490"/>
    <cellStyle name="normální 79" xfId="491"/>
    <cellStyle name="normální 8" xfId="24"/>
    <cellStyle name="normální 80" xfId="492"/>
    <cellStyle name="normální 81" xfId="493"/>
    <cellStyle name="normální 82" xfId="494"/>
    <cellStyle name="normální 83" xfId="495"/>
    <cellStyle name="normální 84" xfId="496"/>
    <cellStyle name="normální 85" xfId="497"/>
    <cellStyle name="normální 86" xfId="498"/>
    <cellStyle name="normální 87" xfId="499"/>
    <cellStyle name="normální 88" xfId="500"/>
    <cellStyle name="normální 89" xfId="501"/>
    <cellStyle name="normální 9" xfId="25"/>
    <cellStyle name="normální 90" xfId="502"/>
    <cellStyle name="normální 91" xfId="503"/>
    <cellStyle name="normální 92" xfId="504"/>
    <cellStyle name="normální 93" xfId="505"/>
    <cellStyle name="normální 94" xfId="506"/>
    <cellStyle name="normální 95" xfId="507"/>
    <cellStyle name="normální 96" xfId="508"/>
    <cellStyle name="normální 97" xfId="509"/>
    <cellStyle name="Pevný" xfId="26"/>
    <cellStyle name="Pevný 2" xfId="510"/>
    <cellStyle name="Poznámka 2" xfId="151"/>
    <cellStyle name="Poznámka 2 2" xfId="152"/>
    <cellStyle name="Poznámka 2 3" xfId="153"/>
    <cellStyle name="Poznámka 3" xfId="154"/>
    <cellStyle name="Poznámka 4" xfId="155"/>
    <cellStyle name="procent 2" xfId="27"/>
    <cellStyle name="Propojená buňka 2" xfId="156"/>
    <cellStyle name="Propojená buňka 2 2" xfId="157"/>
    <cellStyle name="Propojená buňka 3" xfId="158"/>
    <cellStyle name="Propojená buňka 4" xfId="159"/>
    <cellStyle name="Správně 2" xfId="160"/>
    <cellStyle name="Správně 2 2" xfId="161"/>
    <cellStyle name="Správně 3" xfId="162"/>
    <cellStyle name="Správně 4" xfId="163"/>
    <cellStyle name="Styl 1" xfId="511"/>
    <cellStyle name="Styl 1 2" xfId="512"/>
    <cellStyle name="Text upozornění 2" xfId="164"/>
    <cellStyle name="Text upozornění 3" xfId="165"/>
    <cellStyle name="Vstup 2" xfId="166"/>
    <cellStyle name="Vstup 2 2" xfId="167"/>
    <cellStyle name="Vstup 3" xfId="168"/>
    <cellStyle name="Vstup 4" xfId="169"/>
    <cellStyle name="Výpočet 2" xfId="170"/>
    <cellStyle name="Výpočet 2 2" xfId="171"/>
    <cellStyle name="Výpočet 3" xfId="172"/>
    <cellStyle name="Výpočet 4" xfId="173"/>
    <cellStyle name="Výstup 2" xfId="174"/>
    <cellStyle name="Výstup 2 2" xfId="175"/>
    <cellStyle name="Výstup 3" xfId="176"/>
    <cellStyle name="Výstup 4" xfId="177"/>
    <cellStyle name="Vysvětlující text 2" xfId="178"/>
    <cellStyle name="Vysvětlující text 3" xfId="179"/>
    <cellStyle name="vzorce" xfId="513"/>
    <cellStyle name="Záhlaví 1" xfId="28"/>
    <cellStyle name="Záhlaví 1 2" xfId="514"/>
    <cellStyle name="Záhlaví 2" xfId="29"/>
    <cellStyle name="Záhlaví 2 2" xfId="515"/>
    <cellStyle name="Zvýraznění 1 2" xfId="180"/>
    <cellStyle name="Zvýraznění 1 2 2" xfId="181"/>
    <cellStyle name="Zvýraznění 1 3" xfId="182"/>
    <cellStyle name="Zvýraznění 1 4" xfId="183"/>
    <cellStyle name="Zvýraznění 2 2" xfId="184"/>
    <cellStyle name="Zvýraznění 2 2 2" xfId="185"/>
    <cellStyle name="Zvýraznění 2 3" xfId="186"/>
    <cellStyle name="Zvýraznění 2 4" xfId="187"/>
    <cellStyle name="Zvýraznění 3 2" xfId="188"/>
    <cellStyle name="Zvýraznění 3 2 2" xfId="189"/>
    <cellStyle name="Zvýraznění 3 3" xfId="190"/>
    <cellStyle name="Zvýraznění 3 4" xfId="191"/>
    <cellStyle name="Zvýraznění 4 2" xfId="192"/>
    <cellStyle name="Zvýraznění 4 2 2" xfId="193"/>
    <cellStyle name="Zvýraznění 4 3" xfId="194"/>
    <cellStyle name="Zvýraznění 4 4" xfId="195"/>
    <cellStyle name="Zvýraznění 5 2" xfId="196"/>
    <cellStyle name="Zvýraznění 5 3" xfId="197"/>
    <cellStyle name="Zvýraznění 6 2" xfId="198"/>
    <cellStyle name="Zvýraznění 6 2 2" xfId="199"/>
    <cellStyle name="Zvýraznění 6 3" xfId="200"/>
    <cellStyle name="Zvýraznění 6 4" xfId="2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62"/>
  <sheetViews>
    <sheetView tabSelected="1" workbookViewId="0">
      <pane ySplit="3" topLeftCell="A4" activePane="bottomLeft" state="frozen"/>
      <selection pane="bottomLeft"/>
    </sheetView>
  </sheetViews>
  <sheetFormatPr defaultRowHeight="11.25"/>
  <cols>
    <col min="1" max="1" width="31.33203125" style="2" customWidth="1"/>
    <col min="2" max="8" width="11" style="2" customWidth="1"/>
    <col min="9" max="16384" width="9.33203125" style="2"/>
  </cols>
  <sheetData>
    <row r="1" spans="1:15" ht="15" customHeight="1">
      <c r="A1" s="1" t="s">
        <v>23</v>
      </c>
      <c r="E1" s="6"/>
    </row>
    <row r="2" spans="1:15" ht="12" customHeight="1" thickBot="1">
      <c r="A2" s="7" t="s">
        <v>1</v>
      </c>
      <c r="E2" s="6"/>
    </row>
    <row r="3" spans="1:15" ht="13.5" customHeight="1" thickBot="1">
      <c r="A3" s="8"/>
      <c r="B3" s="9">
        <v>2020</v>
      </c>
      <c r="C3" s="9">
        <v>2025</v>
      </c>
      <c r="D3" s="9">
        <v>2030</v>
      </c>
      <c r="E3" s="9">
        <v>2035</v>
      </c>
      <c r="F3" s="9">
        <v>2040</v>
      </c>
      <c r="G3" s="9">
        <v>2045</v>
      </c>
      <c r="H3" s="10">
        <v>2050</v>
      </c>
    </row>
    <row r="4" spans="1:15" ht="15" customHeight="1">
      <c r="A4" s="11"/>
      <c r="B4" s="29" t="s">
        <v>2</v>
      </c>
      <c r="C4" s="30"/>
      <c r="D4" s="30"/>
      <c r="E4" s="30"/>
      <c r="F4" s="30"/>
      <c r="G4" s="30"/>
      <c r="H4" s="30"/>
    </row>
    <row r="5" spans="1:15" ht="14.25" customHeight="1">
      <c r="A5" s="12" t="s">
        <v>0</v>
      </c>
      <c r="B5" s="13">
        <v>438903</v>
      </c>
      <c r="C5" s="13">
        <v>438005</v>
      </c>
      <c r="D5" s="13">
        <v>435928</v>
      </c>
      <c r="E5" s="13">
        <v>432708</v>
      </c>
      <c r="F5" s="13">
        <v>428702</v>
      </c>
      <c r="G5" s="13">
        <v>424408</v>
      </c>
      <c r="H5" s="14">
        <v>420098</v>
      </c>
    </row>
    <row r="6" spans="1:15" ht="11.25" customHeight="1">
      <c r="A6" s="15" t="s">
        <v>3</v>
      </c>
      <c r="B6" s="16"/>
      <c r="C6" s="16"/>
      <c r="D6" s="16"/>
      <c r="E6" s="16"/>
      <c r="F6" s="16"/>
      <c r="G6" s="16"/>
      <c r="H6" s="17"/>
    </row>
    <row r="7" spans="1:15" ht="12.75" customHeight="1">
      <c r="A7" s="18" t="s">
        <v>4</v>
      </c>
      <c r="B7" s="19">
        <f>B10/B5*100</f>
        <v>15.705520354155702</v>
      </c>
      <c r="C7" s="19">
        <f t="shared" ref="C7:H7" si="0">C10/C5*100</f>
        <v>14.643896759169417</v>
      </c>
      <c r="D7" s="19">
        <f t="shared" si="0"/>
        <v>13.642849277862398</v>
      </c>
      <c r="E7" s="19">
        <f t="shared" si="0"/>
        <v>13.138421291032291</v>
      </c>
      <c r="F7" s="19">
        <f t="shared" si="0"/>
        <v>13.13126600762301</v>
      </c>
      <c r="G7" s="19">
        <f t="shared" si="0"/>
        <v>13.410915911104409</v>
      </c>
      <c r="H7" s="20">
        <f t="shared" si="0"/>
        <v>13.593494851201388</v>
      </c>
    </row>
    <row r="8" spans="1:15" ht="12.75" customHeight="1">
      <c r="A8" s="18" t="s">
        <v>5</v>
      </c>
      <c r="B8" s="19">
        <f>279073/B5*100</f>
        <v>63.584208811514166</v>
      </c>
      <c r="C8" s="19">
        <f>275889/C5*100</f>
        <v>62.987637127430048</v>
      </c>
      <c r="D8" s="19">
        <f>273190/D5*100</f>
        <v>62.668605824815103</v>
      </c>
      <c r="E8" s="19">
        <f>267866/E5*100</f>
        <v>61.9045638167078</v>
      </c>
      <c r="F8" s="19">
        <f>255786/F5*100</f>
        <v>59.665221995698644</v>
      </c>
      <c r="G8" s="19">
        <f>241935/G5*100</f>
        <v>57.005287364988412</v>
      </c>
      <c r="H8" s="20">
        <f>234378/H5*100</f>
        <v>55.791267751810295</v>
      </c>
    </row>
    <row r="9" spans="1:15" ht="12.75" customHeight="1">
      <c r="A9" s="18" t="s">
        <v>6</v>
      </c>
      <c r="B9" s="19">
        <f>90898/B5*100</f>
        <v>20.710270834330135</v>
      </c>
      <c r="C9" s="19">
        <f>97975/C5*100</f>
        <v>22.36846611340053</v>
      </c>
      <c r="D9" s="19">
        <f>103265/D5*100</f>
        <v>23.688544897322494</v>
      </c>
      <c r="E9" s="19">
        <f>107991/E5*100</f>
        <v>24.957014892259906</v>
      </c>
      <c r="F9" s="19">
        <f>116622/F5*100</f>
        <v>27.203511996678348</v>
      </c>
      <c r="G9" s="19">
        <f>125556/G5*100</f>
        <v>29.583796723907184</v>
      </c>
      <c r="H9" s="20">
        <f>128614/H5*100</f>
        <v>30.61523739698832</v>
      </c>
    </row>
    <row r="10" spans="1:15" ht="12.75" customHeight="1">
      <c r="A10" s="15" t="s">
        <v>7</v>
      </c>
      <c r="B10" s="4">
        <v>68932</v>
      </c>
      <c r="C10" s="4">
        <v>64141</v>
      </c>
      <c r="D10" s="4">
        <v>59473</v>
      </c>
      <c r="E10" s="4">
        <v>56851</v>
      </c>
      <c r="F10" s="4">
        <v>56294</v>
      </c>
      <c r="G10" s="4">
        <v>56917</v>
      </c>
      <c r="H10" s="5">
        <v>57106</v>
      </c>
      <c r="I10" s="21"/>
    </row>
    <row r="11" spans="1:15" ht="11.25" customHeight="1">
      <c r="A11" s="15" t="s">
        <v>8</v>
      </c>
      <c r="B11" s="4"/>
      <c r="C11" s="4"/>
      <c r="D11" s="4"/>
      <c r="E11" s="4"/>
      <c r="F11" s="4"/>
      <c r="G11" s="4"/>
      <c r="H11" s="5"/>
    </row>
    <row r="12" spans="1:15" ht="12.75" customHeight="1">
      <c r="A12" s="18" t="s">
        <v>9</v>
      </c>
      <c r="B12" s="4">
        <v>21036</v>
      </c>
      <c r="C12" s="4">
        <v>19471</v>
      </c>
      <c r="D12" s="4">
        <v>18336</v>
      </c>
      <c r="E12" s="4">
        <v>18177</v>
      </c>
      <c r="F12" s="4">
        <v>18793</v>
      </c>
      <c r="G12" s="4">
        <v>18978</v>
      </c>
      <c r="H12" s="5">
        <v>18436</v>
      </c>
      <c r="I12" s="22"/>
      <c r="J12" s="22"/>
      <c r="K12" s="22"/>
      <c r="L12" s="22"/>
      <c r="M12" s="22"/>
      <c r="N12" s="22"/>
      <c r="O12" s="22"/>
    </row>
    <row r="13" spans="1:15" ht="12.75" customHeight="1">
      <c r="A13" s="18" t="s">
        <v>10</v>
      </c>
      <c r="B13" s="4">
        <v>23424</v>
      </c>
      <c r="C13" s="4">
        <v>21266</v>
      </c>
      <c r="D13" s="4">
        <v>19803</v>
      </c>
      <c r="E13" s="4">
        <v>18738</v>
      </c>
      <c r="F13" s="4">
        <v>18587</v>
      </c>
      <c r="G13" s="4">
        <v>19167</v>
      </c>
      <c r="H13" s="5">
        <v>19344</v>
      </c>
      <c r="I13" s="22"/>
      <c r="J13" s="22"/>
      <c r="K13" s="22"/>
      <c r="L13" s="22"/>
      <c r="M13" s="22"/>
      <c r="N13" s="22"/>
      <c r="O13" s="22"/>
    </row>
    <row r="14" spans="1:15" ht="12.75" customHeight="1">
      <c r="A14" s="18" t="s">
        <v>11</v>
      </c>
      <c r="B14" s="4">
        <v>24472</v>
      </c>
      <c r="C14" s="4">
        <v>23404</v>
      </c>
      <c r="D14" s="4">
        <v>21334</v>
      </c>
      <c r="E14" s="4">
        <v>19936</v>
      </c>
      <c r="F14" s="4">
        <v>18914</v>
      </c>
      <c r="G14" s="4">
        <v>18772</v>
      </c>
      <c r="H14" s="5">
        <v>19326</v>
      </c>
      <c r="I14" s="22"/>
      <c r="J14" s="22"/>
      <c r="K14" s="22"/>
      <c r="L14" s="22"/>
      <c r="M14" s="22"/>
      <c r="N14" s="22"/>
      <c r="O14" s="22"/>
    </row>
    <row r="15" spans="1:15" ht="12.75" customHeight="1">
      <c r="A15" s="15" t="s">
        <v>12</v>
      </c>
      <c r="B15" s="4">
        <f>SUM(B17:B19)</f>
        <v>68297</v>
      </c>
      <c r="C15" s="4">
        <f t="shared" ref="C15:H15" si="1">SUM(C17:C19)</f>
        <v>67343</v>
      </c>
      <c r="D15" s="4">
        <f t="shared" si="1"/>
        <v>70329</v>
      </c>
      <c r="E15" s="4">
        <f t="shared" si="1"/>
        <v>70574</v>
      </c>
      <c r="F15" s="4">
        <f t="shared" si="1"/>
        <v>66418</v>
      </c>
      <c r="G15" s="4">
        <f t="shared" si="1"/>
        <v>62446</v>
      </c>
      <c r="H15" s="5">
        <f t="shared" si="1"/>
        <v>60221</v>
      </c>
      <c r="I15" s="22"/>
      <c r="J15" s="22"/>
      <c r="K15" s="22"/>
      <c r="L15" s="22"/>
      <c r="M15" s="22"/>
      <c r="N15" s="22"/>
      <c r="O15" s="22"/>
    </row>
    <row r="16" spans="1:15" ht="11.25" customHeight="1">
      <c r="A16" s="15" t="s">
        <v>8</v>
      </c>
      <c r="B16" s="4"/>
      <c r="C16" s="4"/>
      <c r="D16" s="4"/>
      <c r="E16" s="4"/>
      <c r="F16" s="4"/>
      <c r="G16" s="4"/>
      <c r="H16" s="5"/>
      <c r="I16" s="22"/>
      <c r="J16" s="22"/>
      <c r="K16" s="22"/>
      <c r="L16" s="22"/>
      <c r="M16" s="22"/>
      <c r="N16" s="22"/>
      <c r="O16" s="22"/>
    </row>
    <row r="17" spans="1:15" ht="12.75" customHeight="1">
      <c r="A17" s="18" t="s">
        <v>13</v>
      </c>
      <c r="B17" s="4">
        <v>20805</v>
      </c>
      <c r="C17" s="4">
        <v>24511</v>
      </c>
      <c r="D17" s="4">
        <v>23482</v>
      </c>
      <c r="E17" s="4">
        <v>21490</v>
      </c>
      <c r="F17" s="4">
        <v>20142</v>
      </c>
      <c r="G17" s="4">
        <v>19158</v>
      </c>
      <c r="H17" s="5">
        <v>19022</v>
      </c>
      <c r="I17" s="22"/>
      <c r="J17" s="22"/>
      <c r="K17" s="22"/>
      <c r="L17" s="22"/>
      <c r="M17" s="22"/>
      <c r="N17" s="22"/>
      <c r="O17" s="22"/>
    </row>
    <row r="18" spans="1:15" ht="12.75" customHeight="1">
      <c r="A18" s="18" t="s">
        <v>14</v>
      </c>
      <c r="B18" s="4">
        <v>20812</v>
      </c>
      <c r="C18" s="4">
        <v>21317</v>
      </c>
      <c r="D18" s="4">
        <v>24848</v>
      </c>
      <c r="E18" s="4">
        <v>23856</v>
      </c>
      <c r="F18" s="4">
        <v>21973</v>
      </c>
      <c r="G18" s="4">
        <v>20696</v>
      </c>
      <c r="H18" s="5">
        <v>19766</v>
      </c>
      <c r="I18" s="22"/>
      <c r="J18" s="22"/>
      <c r="K18" s="22"/>
      <c r="L18" s="22"/>
      <c r="M18" s="22"/>
      <c r="N18" s="22"/>
      <c r="O18" s="22"/>
    </row>
    <row r="19" spans="1:15" ht="12.75" customHeight="1">
      <c r="A19" s="18" t="s">
        <v>15</v>
      </c>
      <c r="B19" s="4">
        <v>26680</v>
      </c>
      <c r="C19" s="4">
        <v>21515</v>
      </c>
      <c r="D19" s="4">
        <v>21999</v>
      </c>
      <c r="E19" s="4">
        <v>25228</v>
      </c>
      <c r="F19" s="4">
        <v>24303</v>
      </c>
      <c r="G19" s="4">
        <v>22592</v>
      </c>
      <c r="H19" s="5">
        <v>21433</v>
      </c>
      <c r="I19" s="22"/>
      <c r="J19" s="22"/>
      <c r="K19" s="22"/>
      <c r="L19" s="22"/>
      <c r="M19" s="22"/>
      <c r="N19" s="22"/>
      <c r="O19" s="22"/>
    </row>
    <row r="20" spans="1:15" ht="12.75" customHeight="1">
      <c r="A20" s="23" t="s">
        <v>16</v>
      </c>
      <c r="B20" s="19">
        <v>42.699336200155166</v>
      </c>
      <c r="C20" s="19">
        <v>44.003047808207626</v>
      </c>
      <c r="D20" s="19">
        <v>45.242348485402687</v>
      </c>
      <c r="E20" s="19">
        <v>46.266276672668283</v>
      </c>
      <c r="F20" s="19">
        <v>46.95177444405671</v>
      </c>
      <c r="G20" s="19">
        <v>47.404700219736128</v>
      </c>
      <c r="H20" s="20">
        <v>47.808296622335966</v>
      </c>
    </row>
    <row r="21" spans="1:15" ht="12.75" customHeight="1">
      <c r="A21" s="24" t="s">
        <v>17</v>
      </c>
      <c r="B21" s="19">
        <v>131.86618696686591</v>
      </c>
      <c r="C21" s="19">
        <v>152.74941145289284</v>
      </c>
      <c r="D21" s="19">
        <v>173.63341348174802</v>
      </c>
      <c r="E21" s="19">
        <v>189.95444231411938</v>
      </c>
      <c r="F21" s="19">
        <v>207.16595019007354</v>
      </c>
      <c r="G21" s="19">
        <v>220.5949013475763</v>
      </c>
      <c r="H21" s="20">
        <v>225.21976674955346</v>
      </c>
    </row>
    <row r="22" spans="1:15" ht="12.75" customHeight="1">
      <c r="A22" s="25" t="s">
        <v>18</v>
      </c>
      <c r="B22" s="19">
        <v>42.699336200155166</v>
      </c>
      <c r="C22" s="19">
        <v>44.003047808207626</v>
      </c>
      <c r="D22" s="19">
        <v>45.242348485402687</v>
      </c>
      <c r="E22" s="19">
        <v>46.266276672668283</v>
      </c>
      <c r="F22" s="19">
        <v>46.95177444405671</v>
      </c>
      <c r="G22" s="19">
        <v>47.404700219736128</v>
      </c>
      <c r="H22" s="20">
        <v>47.808296622335966</v>
      </c>
    </row>
    <row r="23" spans="1:15" ht="15" customHeight="1">
      <c r="A23" s="3"/>
      <c r="B23" s="31" t="s">
        <v>19</v>
      </c>
      <c r="C23" s="32"/>
      <c r="D23" s="32"/>
      <c r="E23" s="32"/>
      <c r="F23" s="32"/>
      <c r="G23" s="32"/>
      <c r="H23" s="32"/>
    </row>
    <row r="24" spans="1:15" ht="14.25" customHeight="1">
      <c r="A24" s="12" t="s">
        <v>0</v>
      </c>
      <c r="B24" s="13">
        <v>215602</v>
      </c>
      <c r="C24" s="13">
        <v>215088</v>
      </c>
      <c r="D24" s="13">
        <v>213938</v>
      </c>
      <c r="E24" s="13">
        <v>212356</v>
      </c>
      <c r="F24" s="13">
        <v>210590</v>
      </c>
      <c r="G24" s="13">
        <v>208814</v>
      </c>
      <c r="H24" s="14">
        <v>207036</v>
      </c>
    </row>
    <row r="25" spans="1:15" ht="11.25" customHeight="1">
      <c r="A25" s="15" t="s">
        <v>3</v>
      </c>
      <c r="B25" s="26"/>
      <c r="C25" s="26"/>
      <c r="D25" s="26"/>
      <c r="E25" s="26"/>
      <c r="F25" s="26"/>
      <c r="G25" s="26"/>
      <c r="H25" s="27"/>
    </row>
    <row r="26" spans="1:15" ht="12.75" customHeight="1">
      <c r="A26" s="18" t="s">
        <v>4</v>
      </c>
      <c r="B26" s="19">
        <f>B29/$B$24*100</f>
        <v>16.393168894537155</v>
      </c>
      <c r="C26" s="19">
        <f>C29/$C$24*100</f>
        <v>15.351391058543479</v>
      </c>
      <c r="D26" s="19">
        <f>D29/$D$24*100</f>
        <v>14.312557843861306</v>
      </c>
      <c r="E26" s="19">
        <f>E29/$E$24*100</f>
        <v>13.784399781498994</v>
      </c>
      <c r="F26" s="19">
        <f>F29/$F$24*100</f>
        <v>13.764661189990028</v>
      </c>
      <c r="G26" s="19">
        <f>G29/$G$24*100</f>
        <v>14.036415182890035</v>
      </c>
      <c r="H26" s="20">
        <f>H29/$H$24*100</f>
        <v>14.204292973202728</v>
      </c>
    </row>
    <row r="27" spans="1:15" ht="12.75" customHeight="1">
      <c r="A27" s="18" t="s">
        <v>5</v>
      </c>
      <c r="B27" s="19">
        <f>141427/$B$24*100</f>
        <v>65.596330275229349</v>
      </c>
      <c r="C27" s="19">
        <f>139926/$C$24*100</f>
        <v>65.055233206873467</v>
      </c>
      <c r="D27" s="19">
        <f>138667/$D$24*100</f>
        <v>64.816442146790195</v>
      </c>
      <c r="E27" s="19">
        <f>136019/$E$24*100</f>
        <v>64.052346060389155</v>
      </c>
      <c r="F27" s="19">
        <f>130059/$F$24*100</f>
        <v>61.75934279880336</v>
      </c>
      <c r="G27" s="19">
        <f>123217/$G$24*100</f>
        <v>59.008016703860854</v>
      </c>
      <c r="H27" s="20">
        <f>119499/$H$24*100</f>
        <v>57.718947429432568</v>
      </c>
    </row>
    <row r="28" spans="1:15" ht="12.75" customHeight="1">
      <c r="A28" s="18" t="s">
        <v>6</v>
      </c>
      <c r="B28" s="19">
        <f>38831/$B$24*100</f>
        <v>18.010500830233486</v>
      </c>
      <c r="C28" s="19">
        <f>42143/$C$24*100</f>
        <v>19.593375734583056</v>
      </c>
      <c r="D28" s="19">
        <f>44651/$D$24*100</f>
        <v>20.871000009348503</v>
      </c>
      <c r="E28" s="19">
        <f>47065/$E$24*100</f>
        <v>22.163254158111851</v>
      </c>
      <c r="F28" s="19">
        <f>51544/$F$24*100</f>
        <v>24.475996011206611</v>
      </c>
      <c r="G28" s="19">
        <f>56287/$G$24*100</f>
        <v>26.955568113249111</v>
      </c>
      <c r="H28" s="20">
        <f>58129/$H$24*100</f>
        <v>28.07675959736471</v>
      </c>
    </row>
    <row r="29" spans="1:15" ht="12.75" customHeight="1">
      <c r="A29" s="15" t="s">
        <v>7</v>
      </c>
      <c r="B29" s="4">
        <v>35344</v>
      </c>
      <c r="C29" s="4">
        <v>33019</v>
      </c>
      <c r="D29" s="4">
        <v>30620</v>
      </c>
      <c r="E29" s="4">
        <v>29272</v>
      </c>
      <c r="F29" s="4">
        <v>28987</v>
      </c>
      <c r="G29" s="4">
        <v>29310</v>
      </c>
      <c r="H29" s="5">
        <v>29408</v>
      </c>
    </row>
    <row r="30" spans="1:15" ht="11.25" customHeight="1">
      <c r="A30" s="15" t="s">
        <v>8</v>
      </c>
      <c r="B30" s="4"/>
      <c r="C30" s="4"/>
      <c r="D30" s="4"/>
      <c r="E30" s="4"/>
      <c r="F30" s="4"/>
      <c r="G30" s="4"/>
      <c r="H30" s="5"/>
    </row>
    <row r="31" spans="1:15" ht="12.75" customHeight="1">
      <c r="A31" s="18" t="s">
        <v>9</v>
      </c>
      <c r="B31" s="4">
        <v>10830</v>
      </c>
      <c r="C31" s="4">
        <v>10026</v>
      </c>
      <c r="D31" s="4">
        <v>9442</v>
      </c>
      <c r="E31" s="4">
        <v>9360</v>
      </c>
      <c r="F31" s="4">
        <v>9678</v>
      </c>
      <c r="G31" s="4">
        <v>9773</v>
      </c>
      <c r="H31" s="5">
        <v>9494</v>
      </c>
    </row>
    <row r="32" spans="1:15" ht="12.75" customHeight="1">
      <c r="A32" s="18" t="s">
        <v>10</v>
      </c>
      <c r="B32" s="4">
        <v>12056</v>
      </c>
      <c r="C32" s="4">
        <v>10948</v>
      </c>
      <c r="D32" s="4">
        <v>10196</v>
      </c>
      <c r="E32" s="4">
        <v>9648</v>
      </c>
      <c r="F32" s="4">
        <v>9571</v>
      </c>
      <c r="G32" s="4">
        <v>9870</v>
      </c>
      <c r="H32" s="5">
        <v>9962</v>
      </c>
    </row>
    <row r="33" spans="1:8">
      <c r="A33" s="18" t="s">
        <v>11</v>
      </c>
      <c r="B33" s="4">
        <v>12458</v>
      </c>
      <c r="C33" s="4">
        <v>12045</v>
      </c>
      <c r="D33" s="4">
        <v>10982</v>
      </c>
      <c r="E33" s="4">
        <v>10264</v>
      </c>
      <c r="F33" s="4">
        <v>9738</v>
      </c>
      <c r="G33" s="4">
        <v>9667</v>
      </c>
      <c r="H33" s="5">
        <v>9952</v>
      </c>
    </row>
    <row r="34" spans="1:8">
      <c r="A34" s="15" t="s">
        <v>12</v>
      </c>
      <c r="B34" s="4">
        <f>SUM(B36:B38)</f>
        <v>35092</v>
      </c>
      <c r="C34" s="4">
        <f t="shared" ref="C34:H34" si="2">SUM(C36:C38)</f>
        <v>34462</v>
      </c>
      <c r="D34" s="4">
        <f t="shared" si="2"/>
        <v>36057</v>
      </c>
      <c r="E34" s="4">
        <f t="shared" si="2"/>
        <v>36183</v>
      </c>
      <c r="F34" s="4">
        <f t="shared" si="2"/>
        <v>34161</v>
      </c>
      <c r="G34" s="4">
        <f t="shared" si="2"/>
        <v>32099</v>
      </c>
      <c r="H34" s="5">
        <f t="shared" si="2"/>
        <v>30946</v>
      </c>
    </row>
    <row r="35" spans="1:8">
      <c r="A35" s="15" t="s">
        <v>8</v>
      </c>
      <c r="B35" s="4"/>
      <c r="C35" s="4"/>
      <c r="D35" s="4"/>
      <c r="E35" s="4"/>
      <c r="F35" s="4"/>
      <c r="G35" s="4"/>
      <c r="H35" s="5"/>
    </row>
    <row r="36" spans="1:8">
      <c r="A36" s="18" t="s">
        <v>13</v>
      </c>
      <c r="B36" s="4">
        <v>10761</v>
      </c>
      <c r="C36" s="4">
        <v>12484</v>
      </c>
      <c r="D36" s="4">
        <v>12090</v>
      </c>
      <c r="E36" s="4">
        <v>11065</v>
      </c>
      <c r="F36" s="4">
        <v>10373</v>
      </c>
      <c r="G36" s="4">
        <v>9868</v>
      </c>
      <c r="H36" s="5">
        <v>9798</v>
      </c>
    </row>
    <row r="37" spans="1:8">
      <c r="A37" s="18" t="s">
        <v>14</v>
      </c>
      <c r="B37" s="4">
        <v>10657</v>
      </c>
      <c r="C37" s="4">
        <v>11013</v>
      </c>
      <c r="D37" s="4">
        <v>12663</v>
      </c>
      <c r="E37" s="4">
        <v>12284</v>
      </c>
      <c r="F37" s="4">
        <v>11311</v>
      </c>
      <c r="G37" s="4">
        <v>10652</v>
      </c>
      <c r="H37" s="5">
        <v>10172</v>
      </c>
    </row>
    <row r="38" spans="1:8">
      <c r="A38" s="18" t="s">
        <v>15</v>
      </c>
      <c r="B38" s="4">
        <v>13674</v>
      </c>
      <c r="C38" s="4">
        <v>10965</v>
      </c>
      <c r="D38" s="4">
        <v>11304</v>
      </c>
      <c r="E38" s="4">
        <v>12834</v>
      </c>
      <c r="F38" s="4">
        <v>12477</v>
      </c>
      <c r="G38" s="4">
        <v>11579</v>
      </c>
      <c r="H38" s="5">
        <v>10976</v>
      </c>
    </row>
    <row r="39" spans="1:8">
      <c r="A39" s="24" t="s">
        <v>17</v>
      </c>
      <c r="B39" s="19">
        <f>38831/B29*100</f>
        <v>109.86588954277954</v>
      </c>
      <c r="C39" s="19">
        <f>42143/C29*100</f>
        <v>127.63257518398498</v>
      </c>
      <c r="D39" s="19">
        <f>44651/D29*100</f>
        <v>145.82299150881778</v>
      </c>
      <c r="E39" s="19">
        <f>47065/E29*100</f>
        <v>160.78505056026239</v>
      </c>
      <c r="F39" s="19">
        <f>51544/F29*100</f>
        <v>177.81764239141685</v>
      </c>
      <c r="G39" s="19">
        <f>56287/G29*100</f>
        <v>192.04025929716821</v>
      </c>
      <c r="H39" s="20">
        <f>58129/H29*100</f>
        <v>197.66390097932535</v>
      </c>
    </row>
    <row r="40" spans="1:8" ht="15" customHeight="1">
      <c r="B40" s="31" t="s">
        <v>20</v>
      </c>
      <c r="C40" s="32"/>
      <c r="D40" s="32"/>
      <c r="E40" s="32"/>
      <c r="F40" s="32"/>
      <c r="G40" s="32"/>
      <c r="H40" s="32"/>
    </row>
    <row r="41" spans="1:8">
      <c r="A41" s="12" t="s">
        <v>0</v>
      </c>
      <c r="B41" s="13">
        <v>223301</v>
      </c>
      <c r="C41" s="13">
        <v>222917</v>
      </c>
      <c r="D41" s="13">
        <v>221990</v>
      </c>
      <c r="E41" s="13">
        <v>220352</v>
      </c>
      <c r="F41" s="13">
        <v>218112</v>
      </c>
      <c r="G41" s="13">
        <v>215594</v>
      </c>
      <c r="H41" s="14">
        <v>213062</v>
      </c>
    </row>
    <row r="42" spans="1:8">
      <c r="A42" s="15" t="s">
        <v>3</v>
      </c>
      <c r="B42" s="26"/>
      <c r="C42" s="26"/>
      <c r="D42" s="26"/>
      <c r="E42" s="26"/>
      <c r="F42" s="26"/>
      <c r="G42" s="26"/>
      <c r="H42" s="27"/>
    </row>
    <row r="43" spans="1:8">
      <c r="A43" s="18" t="s">
        <v>4</v>
      </c>
      <c r="B43" s="19">
        <f>B46/$B$41*100</f>
        <v>15.041580646750349</v>
      </c>
      <c r="C43" s="19">
        <f>C46/$C$41*100</f>
        <v>13.961250151401645</v>
      </c>
      <c r="D43" s="19">
        <f>D46/$D$41*100</f>
        <v>12.997432316771027</v>
      </c>
      <c r="E43" s="19">
        <f>E46/$E$41*100</f>
        <v>12.515883677025849</v>
      </c>
      <c r="F43" s="19">
        <f>F46/$F$41*100</f>
        <v>12.519714642018778</v>
      </c>
      <c r="G43" s="19">
        <f>G46/$G$41*100</f>
        <v>12.805087340092951</v>
      </c>
      <c r="H43" s="20">
        <f>H46/$H$41*100</f>
        <v>12.999971839182962</v>
      </c>
    </row>
    <row r="44" spans="1:8">
      <c r="A44" s="18" t="s">
        <v>5</v>
      </c>
      <c r="B44" s="19">
        <f>137646/$B$41*100</f>
        <v>61.641461525026756</v>
      </c>
      <c r="C44" s="19">
        <f>135963/$C$41*100</f>
        <v>60.992656459579131</v>
      </c>
      <c r="D44" s="19">
        <f>134523/$D$41*100</f>
        <v>60.598675616018738</v>
      </c>
      <c r="E44" s="19">
        <f>131847/$E$41*100</f>
        <v>59.834718995062438</v>
      </c>
      <c r="F44" s="19">
        <f>125727/$F$41*100</f>
        <v>57.643320862676063</v>
      </c>
      <c r="G44" s="19">
        <f>118718/$G$41*100</f>
        <v>55.065539857324417</v>
      </c>
      <c r="H44" s="20">
        <f>114879/$H$41*100</f>
        <v>53.918108344050083</v>
      </c>
    </row>
    <row r="45" spans="1:8">
      <c r="A45" s="18" t="s">
        <v>6</v>
      </c>
      <c r="B45" s="19">
        <f>52067/$B$41*100</f>
        <v>23.316957828222893</v>
      </c>
      <c r="C45" s="19">
        <f>55832/$C$41*100</f>
        <v>25.04609338901923</v>
      </c>
      <c r="D45" s="19">
        <f>58614/$D$41*100</f>
        <v>26.403892067210233</v>
      </c>
      <c r="E45" s="19">
        <f>60926/$E$41*100</f>
        <v>27.649397327911707</v>
      </c>
      <c r="F45" s="19">
        <f>65078/$F$41*100</f>
        <v>29.836964495305164</v>
      </c>
      <c r="G45" s="19">
        <f>69269/$G$41*100</f>
        <v>32.129372802582637</v>
      </c>
      <c r="H45" s="20">
        <f>70485/$H$41*100</f>
        <v>33.081919816766955</v>
      </c>
    </row>
    <row r="46" spans="1:8">
      <c r="A46" s="15" t="s">
        <v>7</v>
      </c>
      <c r="B46" s="4">
        <f>SUM(B48:B50)</f>
        <v>33588</v>
      </c>
      <c r="C46" s="4">
        <f t="shared" ref="C46:H46" si="3">SUM(C48:C50)</f>
        <v>31122</v>
      </c>
      <c r="D46" s="4">
        <f t="shared" si="3"/>
        <v>28853</v>
      </c>
      <c r="E46" s="4">
        <f t="shared" si="3"/>
        <v>27579</v>
      </c>
      <c r="F46" s="4">
        <f t="shared" si="3"/>
        <v>27307</v>
      </c>
      <c r="G46" s="4">
        <f t="shared" si="3"/>
        <v>27607</v>
      </c>
      <c r="H46" s="5">
        <f t="shared" si="3"/>
        <v>27698</v>
      </c>
    </row>
    <row r="47" spans="1:8">
      <c r="A47" s="15" t="s">
        <v>8</v>
      </c>
      <c r="B47" s="4"/>
      <c r="C47" s="4"/>
      <c r="D47" s="4"/>
      <c r="E47" s="4"/>
      <c r="F47" s="4"/>
      <c r="G47" s="4"/>
      <c r="H47" s="5"/>
    </row>
    <row r="48" spans="1:8">
      <c r="A48" s="18" t="s">
        <v>9</v>
      </c>
      <c r="B48" s="4">
        <v>10206</v>
      </c>
      <c r="C48" s="4">
        <v>9445</v>
      </c>
      <c r="D48" s="4">
        <v>8894</v>
      </c>
      <c r="E48" s="4">
        <v>8817</v>
      </c>
      <c r="F48" s="4">
        <v>9115</v>
      </c>
      <c r="G48" s="4">
        <v>9205</v>
      </c>
      <c r="H48" s="5">
        <v>8942</v>
      </c>
    </row>
    <row r="49" spans="1:8">
      <c r="A49" s="18" t="s">
        <v>10</v>
      </c>
      <c r="B49" s="4">
        <v>11368</v>
      </c>
      <c r="C49" s="4">
        <v>10318</v>
      </c>
      <c r="D49" s="4">
        <v>9607</v>
      </c>
      <c r="E49" s="4">
        <v>9090</v>
      </c>
      <c r="F49" s="4">
        <v>9016</v>
      </c>
      <c r="G49" s="4">
        <v>9297</v>
      </c>
      <c r="H49" s="5">
        <v>9382</v>
      </c>
    </row>
    <row r="50" spans="1:8">
      <c r="A50" s="18" t="s">
        <v>11</v>
      </c>
      <c r="B50" s="4">
        <v>12014</v>
      </c>
      <c r="C50" s="4">
        <v>11359</v>
      </c>
      <c r="D50" s="4">
        <v>10352</v>
      </c>
      <c r="E50" s="4">
        <v>9672</v>
      </c>
      <c r="F50" s="4">
        <v>9176</v>
      </c>
      <c r="G50" s="4">
        <v>9105</v>
      </c>
      <c r="H50" s="5">
        <v>9374</v>
      </c>
    </row>
    <row r="51" spans="1:8">
      <c r="A51" s="15" t="s">
        <v>12</v>
      </c>
      <c r="B51" s="4">
        <f>SUM(B53:B55)</f>
        <v>33205</v>
      </c>
      <c r="C51" s="4">
        <f t="shared" ref="C51:H51" si="4">SUM(C53:C55)</f>
        <v>32881</v>
      </c>
      <c r="D51" s="4">
        <f t="shared" si="4"/>
        <v>34272</v>
      </c>
      <c r="E51" s="4">
        <f t="shared" si="4"/>
        <v>34391</v>
      </c>
      <c r="F51" s="4">
        <f t="shared" si="4"/>
        <v>32257</v>
      </c>
      <c r="G51" s="4">
        <f t="shared" si="4"/>
        <v>30347</v>
      </c>
      <c r="H51" s="5">
        <f t="shared" si="4"/>
        <v>29275</v>
      </c>
    </row>
    <row r="52" spans="1:8">
      <c r="A52" s="15" t="s">
        <v>8</v>
      </c>
      <c r="B52" s="4"/>
      <c r="C52" s="4"/>
      <c r="D52" s="4"/>
      <c r="E52" s="4"/>
      <c r="F52" s="4"/>
      <c r="G52" s="4"/>
      <c r="H52" s="5"/>
    </row>
    <row r="53" spans="1:8">
      <c r="A53" s="18" t="s">
        <v>13</v>
      </c>
      <c r="B53" s="4">
        <v>10044</v>
      </c>
      <c r="C53" s="4">
        <v>12027</v>
      </c>
      <c r="D53" s="4">
        <v>11392</v>
      </c>
      <c r="E53" s="4">
        <v>10425</v>
      </c>
      <c r="F53" s="4">
        <v>9769</v>
      </c>
      <c r="G53" s="4">
        <v>9290</v>
      </c>
      <c r="H53" s="5">
        <v>9224</v>
      </c>
    </row>
    <row r="54" spans="1:8">
      <c r="A54" s="18" t="s">
        <v>14</v>
      </c>
      <c r="B54" s="4">
        <v>10155</v>
      </c>
      <c r="C54" s="4">
        <v>10304</v>
      </c>
      <c r="D54" s="4">
        <v>12185</v>
      </c>
      <c r="E54" s="4">
        <v>11572</v>
      </c>
      <c r="F54" s="4">
        <v>10662</v>
      </c>
      <c r="G54" s="4">
        <v>10044</v>
      </c>
      <c r="H54" s="5">
        <v>9594</v>
      </c>
    </row>
    <row r="55" spans="1:8">
      <c r="A55" s="18" t="s">
        <v>15</v>
      </c>
      <c r="B55" s="4">
        <v>13006</v>
      </c>
      <c r="C55" s="4">
        <v>10550</v>
      </c>
      <c r="D55" s="4">
        <v>10695</v>
      </c>
      <c r="E55" s="4">
        <v>12394</v>
      </c>
      <c r="F55" s="4">
        <v>11826</v>
      </c>
      <c r="G55" s="4">
        <v>11013</v>
      </c>
      <c r="H55" s="5">
        <v>10457</v>
      </c>
    </row>
    <row r="56" spans="1:8">
      <c r="A56" s="24" t="s">
        <v>17</v>
      </c>
      <c r="B56" s="19">
        <f>52067/B46*100</f>
        <v>155.01667262117422</v>
      </c>
      <c r="C56" s="19">
        <f>55832/C46*100</f>
        <v>179.39721097615836</v>
      </c>
      <c r="D56" s="19">
        <f>58614/D46*100</f>
        <v>203.14698644854957</v>
      </c>
      <c r="E56" s="19">
        <f>60926/E46*100</f>
        <v>220.91446390369484</v>
      </c>
      <c r="F56" s="19">
        <f>65078/F46*100</f>
        <v>238.31984472845789</v>
      </c>
      <c r="G56" s="19">
        <f>69269/G46*100</f>
        <v>250.91100083312205</v>
      </c>
      <c r="H56" s="20">
        <f>70485/H46*100</f>
        <v>254.47685753484004</v>
      </c>
    </row>
    <row r="58" spans="1:8">
      <c r="A58" s="28" t="s">
        <v>21</v>
      </c>
    </row>
    <row r="59" spans="1:8">
      <c r="A59" s="28" t="s">
        <v>22</v>
      </c>
    </row>
    <row r="61" spans="1:8">
      <c r="B61" s="21"/>
      <c r="C61" s="21"/>
      <c r="D61" s="21"/>
      <c r="E61" s="21"/>
      <c r="F61" s="21"/>
      <c r="G61" s="21"/>
      <c r="H61" s="21"/>
    </row>
    <row r="62" spans="1:8">
      <c r="B62" s="21"/>
      <c r="C62" s="21"/>
      <c r="D62" s="21"/>
      <c r="E62" s="21"/>
      <c r="F62" s="21"/>
      <c r="G62" s="21"/>
      <c r="H62" s="21"/>
    </row>
  </sheetData>
  <mergeCells count="3">
    <mergeCell ref="B4:H4"/>
    <mergeCell ref="B23:H23"/>
    <mergeCell ref="B40:H40"/>
  </mergeCells>
  <pageMargins left="0.7" right="0.7" top="0.78740157499999996" bottom="0.78740157499999996" header="0.3" footer="0.3"/>
  <ignoredErrors>
    <ignoredError sqref="C8 B27 C27:H27 B44:H44" formula="1"/>
    <ignoredError sqref="B15 C15:H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33021317tab08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Michal Kolísek</dc:creator>
  <cp:lastModifiedBy>Ing. Dagmar Dvořáková</cp:lastModifiedBy>
  <cp:lastPrinted>2017-06-06T07:17:44Z</cp:lastPrinted>
  <dcterms:created xsi:type="dcterms:W3CDTF">2017-06-06T06:56:16Z</dcterms:created>
  <dcterms:modified xsi:type="dcterms:W3CDTF">2017-10-30T14:15:27Z</dcterms:modified>
</cp:coreProperties>
</file>