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25" windowHeight="12450"/>
  </bookViews>
  <sheets>
    <sheet name="33021317tab02" sheetId="7" r:id="rId1"/>
  </sheets>
  <definedNames>
    <definedName name="_xlnm.Print_Titles" localSheetId="0">'33021317tab02'!$1:$4</definedName>
    <definedName name="skryjrad_cz">#N/A</definedName>
    <definedName name="skryjrad_en">#N/A</definedName>
    <definedName name="tab_r1">#N/A</definedName>
    <definedName name="tabulka">#N/A</definedName>
  </definedNames>
  <calcPr calcId="125725"/>
</workbook>
</file>

<file path=xl/calcChain.xml><?xml version="1.0" encoding="utf-8"?>
<calcChain xmlns="http://schemas.openxmlformats.org/spreadsheetml/2006/main">
  <c r="F73" i="7"/>
  <c r="E73"/>
  <c r="D73"/>
  <c r="C73"/>
  <c r="B73"/>
  <c r="F72"/>
  <c r="E72"/>
  <c r="D72"/>
  <c r="C72"/>
  <c r="B72"/>
  <c r="F49" l="1"/>
  <c r="E49"/>
  <c r="D49"/>
  <c r="C49"/>
  <c r="B44"/>
  <c r="B43"/>
  <c r="B12"/>
  <c r="F20" l="1"/>
  <c r="F19"/>
  <c r="F18"/>
  <c r="F17"/>
  <c r="F16"/>
  <c r="F15"/>
  <c r="E20"/>
  <c r="B20" s="1"/>
  <c r="D20"/>
  <c r="C20"/>
  <c r="E19"/>
  <c r="D19"/>
  <c r="C19"/>
  <c r="E18"/>
  <c r="D18"/>
  <c r="B18" s="1"/>
  <c r="C18"/>
  <c r="E17"/>
  <c r="D17"/>
  <c r="C17"/>
  <c r="E16"/>
  <c r="D16"/>
  <c r="C16"/>
  <c r="B16" s="1"/>
  <c r="E15"/>
  <c r="D15"/>
  <c r="C15"/>
  <c r="B15" s="1"/>
  <c r="C10"/>
  <c r="C11"/>
  <c r="C9"/>
  <c r="C22" s="1"/>
  <c r="F11"/>
  <c r="E11"/>
  <c r="E22" s="1"/>
  <c r="D11"/>
  <c r="F10"/>
  <c r="E10"/>
  <c r="D10"/>
  <c r="F9"/>
  <c r="F22" s="1"/>
  <c r="E9"/>
  <c r="D9"/>
  <c r="D22" s="1"/>
  <c r="B6"/>
  <c r="B9" s="1"/>
  <c r="F7"/>
  <c r="E7"/>
  <c r="D7"/>
  <c r="C7"/>
  <c r="B22" l="1"/>
  <c r="B11"/>
  <c r="B19"/>
  <c r="B17"/>
  <c r="B7"/>
  <c r="B10"/>
</calcChain>
</file>

<file path=xl/sharedStrings.xml><?xml version="1.0" encoding="utf-8"?>
<sst xmlns="http://schemas.openxmlformats.org/spreadsheetml/2006/main" count="162" uniqueCount="136">
  <si>
    <t>Počet obyvatel k 31. 12.</t>
  </si>
  <si>
    <t>z toho ve věku (%):</t>
  </si>
  <si>
    <t>0–14 let</t>
  </si>
  <si>
    <t>Počet obyvatel ve věku 0–29 let</t>
  </si>
  <si>
    <t>0–4 let</t>
  </si>
  <si>
    <t>5–9 let</t>
  </si>
  <si>
    <t>10–14 let</t>
  </si>
  <si>
    <t>15–19 let</t>
  </si>
  <si>
    <t>20–24 let</t>
  </si>
  <si>
    <t>25–29 let</t>
  </si>
  <si>
    <t>Průměrný věk k 31. 12.</t>
  </si>
  <si>
    <t>muži</t>
  </si>
  <si>
    <t>ženy</t>
  </si>
  <si>
    <t>Živě narození</t>
  </si>
  <si>
    <t>Podíl dětí narozených mimo manželství (%)</t>
  </si>
  <si>
    <t>Průměrný věk matky při narození dítěte</t>
  </si>
  <si>
    <t>z toho při narození 1. dítěte</t>
  </si>
  <si>
    <t>Zemřelí</t>
  </si>
  <si>
    <t>Průměrný věk při prvním sňatku</t>
  </si>
  <si>
    <t>ženichové</t>
  </si>
  <si>
    <t>nevěsty</t>
  </si>
  <si>
    <t>Přírůstek/úbytek stěhováním</t>
  </si>
  <si>
    <r>
      <t>OBYVATELSTVO</t>
    </r>
    <r>
      <rPr>
        <b/>
        <vertAlign val="superscript"/>
        <sz val="8"/>
        <rFont val="Arial"/>
        <family val="2"/>
        <charset val="238"/>
      </rPr>
      <t xml:space="preserve"> </t>
    </r>
  </si>
  <si>
    <t>z toho ženy (%)</t>
  </si>
  <si>
    <t>v tom ve věku (%):</t>
  </si>
  <si>
    <t>15–64 let</t>
  </si>
  <si>
    <t>65 a více let</t>
  </si>
  <si>
    <r>
      <t>Index stáří</t>
    </r>
    <r>
      <rPr>
        <vertAlign val="superscript"/>
        <sz val="8"/>
        <rFont val="Arial"/>
        <family val="2"/>
        <charset val="238"/>
      </rPr>
      <t>1)</t>
    </r>
  </si>
  <si>
    <r>
      <t>Index ekonomického zatížení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</t>
    </r>
  </si>
  <si>
    <t>z toho u žen ve věku do 29 let (%)</t>
  </si>
  <si>
    <t>z toho ve věku 0–29 let</t>
  </si>
  <si>
    <t>z toho ve věku 0–29 let (%)</t>
  </si>
  <si>
    <t>v tom okresy</t>
  </si>
  <si>
    <t>z toho matkám ve věku do 29 let (%)</t>
  </si>
  <si>
    <t>z toho ženichové ve věku do 29 let (%)</t>
  </si>
  <si>
    <t>z toho nevěsty ve věku do 29 let (%)</t>
  </si>
  <si>
    <t>z toho muži ve věku do 29 let (%)</t>
  </si>
  <si>
    <t>z toho ženy ve věku do 29 let (%)</t>
  </si>
  <si>
    <t>Děti, žáci a studenti</t>
  </si>
  <si>
    <t>mateřských škol</t>
  </si>
  <si>
    <t>základních škol</t>
  </si>
  <si>
    <t>středních škol</t>
  </si>
  <si>
    <t>z toho v denní formě vzdělávání (%)</t>
  </si>
  <si>
    <t>v tom podle oborů vzdělání (%):</t>
  </si>
  <si>
    <t>obory gymnázií</t>
  </si>
  <si>
    <t>obory odborného vzdělání (bez nástavbového studia)</t>
  </si>
  <si>
    <t>obory nástavbového studia</t>
  </si>
  <si>
    <t>vyšších odborných škol</t>
  </si>
  <si>
    <t>z toho v prezenční formě studia (%)</t>
  </si>
  <si>
    <t>Uchazeči o zaměstnání k 31. 12.</t>
  </si>
  <si>
    <t>do 19 let</t>
  </si>
  <si>
    <t>Podíl nezaměstnaných absolventů na celkovém počtu uchazečů (%)</t>
  </si>
  <si>
    <t>Podíl nezaměstnaných mladistvých na celkovém počtu uchazečů (%)</t>
  </si>
  <si>
    <t>z toho dívky</t>
  </si>
  <si>
    <t>z toho v evidenci déle než 5 měsíců</t>
  </si>
  <si>
    <t>z toho ženy</t>
  </si>
  <si>
    <t>Dávky státní sociální podpory</t>
  </si>
  <si>
    <t>přídavek na dítě</t>
  </si>
  <si>
    <t>počet vyplacených dávek</t>
  </si>
  <si>
    <t>výdaje na dávky (tis. Kč)</t>
  </si>
  <si>
    <t>rodičovský příspěvek</t>
  </si>
  <si>
    <t>porodné</t>
  </si>
  <si>
    <t xml:space="preserve">počet vyplacených dávek </t>
  </si>
  <si>
    <t>Dávky pěstounské péče</t>
  </si>
  <si>
    <t>Sirotčí důchody (prosinec)</t>
  </si>
  <si>
    <t>Kraj 
celkem</t>
  </si>
  <si>
    <t>ZDRAVOTNICTVÍ v roce 2015</t>
  </si>
  <si>
    <t>Potraty</t>
  </si>
  <si>
    <t>Sňatky</t>
  </si>
  <si>
    <t>Rozvody</t>
  </si>
  <si>
    <t>Mladiství uchazeči o zaměstnání (k 30. 4.)</t>
  </si>
  <si>
    <t>Uchazeči o zaměstnání - absolventi škol
(k 30. 4.)</t>
  </si>
  <si>
    <t>příjemci důchodu</t>
  </si>
  <si>
    <t>průměrná měsíční výše důchodu (Kč)</t>
  </si>
  <si>
    <t>Studenti veřejných a soukromých vysokých
škol s bydlištěm v kraji/okrese</t>
  </si>
  <si>
    <t>Zdravotnictví – Ústav zdravotnických informací a statistiky</t>
  </si>
  <si>
    <t>Nezaměstnanost absolventů – Národní ústav pro vzdělávání</t>
  </si>
  <si>
    <t>SOCIÁLNÍ ZABEZPEČENÍ</t>
  </si>
  <si>
    <r>
      <rPr>
        <b/>
        <sz val="8"/>
        <rFont val="Arial"/>
        <family val="2"/>
        <charset val="238"/>
      </rPr>
      <t xml:space="preserve">NEZAMĚSTNANOST
</t>
    </r>
    <r>
      <rPr>
        <sz val="8"/>
        <rFont val="Arial"/>
        <family val="2"/>
        <charset val="238"/>
      </rPr>
      <t>dle evidence úřadu práce</t>
    </r>
  </si>
  <si>
    <t>Naděje dožití při narození (2012-2016)</t>
  </si>
  <si>
    <t>Sociální zabezpečení – Ministerstvo práce a sociálních věcí, Česká správa sociálního zabezpečení</t>
  </si>
  <si>
    <t>Česká Lípa</t>
  </si>
  <si>
    <t>Liberec</t>
  </si>
  <si>
    <t>Semily</t>
  </si>
  <si>
    <t>Vybrané ukazatele podle okresů Libereckého kraje v roce 2016</t>
  </si>
  <si>
    <t>Věřící ve věku do 29 let z obyvatel 
daného věku (%)</t>
  </si>
  <si>
    <r>
      <t>Rodáci ve věku do 29 let z počtu osob
daného věku (%)</t>
    </r>
    <r>
      <rPr>
        <vertAlign val="superscript"/>
        <sz val="8"/>
        <rFont val="Arial"/>
        <family val="2"/>
        <charset val="238"/>
      </rPr>
      <t>3)</t>
    </r>
  </si>
  <si>
    <t>Ekonomicky aktivní ve věku 15–29 let</t>
  </si>
  <si>
    <t>zaměstnaní</t>
  </si>
  <si>
    <t>z toho pracující studenti a učni</t>
  </si>
  <si>
    <t>Ekonomicky neaktivní ve věku 15–29 let</t>
  </si>
  <si>
    <t>žáci, studenti a učni</t>
  </si>
  <si>
    <t>Vyjíždějící do zaměstnání z obce bydliště</t>
  </si>
  <si>
    <t>ve věku 15–24 let (% z vyjíždějících)</t>
  </si>
  <si>
    <t>ve věku 25–29 let (% z vyjíždějících)</t>
  </si>
  <si>
    <t>DOMÁCNOSTI podle SLDB 2011</t>
  </si>
  <si>
    <t>Podíl domácností s osobou v čele
ve věku do 29 let  (%):</t>
  </si>
  <si>
    <t>na počtu úplných rodin</t>
  </si>
  <si>
    <t>na počtu neúplných rodin</t>
  </si>
  <si>
    <t>na počtu domácností jednotlivců</t>
  </si>
  <si>
    <t>Domácnosti s osobou v čele domácnosti
ve věku 15–29 let</t>
  </si>
  <si>
    <t>úplné rodiny</t>
  </si>
  <si>
    <t>neúplné rodiny</t>
  </si>
  <si>
    <t>domácnosti jednotlivců</t>
  </si>
  <si>
    <t>Hospodařící domácnosti jednotlivců
ve věku 25–29 let</t>
  </si>
  <si>
    <t xml:space="preserve"> v tom (%):</t>
  </si>
  <si>
    <t>samostatně v bytě</t>
  </si>
  <si>
    <t>v bytě spolu s další domácností</t>
  </si>
  <si>
    <t>mimo byty (bez zařízení)</t>
  </si>
  <si>
    <r>
      <t>VZDĚLÁVÁNÍ</t>
    </r>
    <r>
      <rPr>
        <b/>
        <vertAlign val="superscript"/>
        <sz val="8"/>
        <rFont val="Arial"/>
        <family val="2"/>
        <charset val="238"/>
      </rPr>
      <t>4)</t>
    </r>
  </si>
  <si>
    <t>OBYVATELSTVO podle SLDB 2011</t>
  </si>
  <si>
    <t>Počet obyvatel s obvyklým pobytem</t>
  </si>
  <si>
    <t>Počet obyvatel ve věku do 29 let</t>
  </si>
  <si>
    <t>z toho bydlící v zařízeních</t>
  </si>
  <si>
    <t>z toho ve věku 15–29 podle
rodinného stavu (%):</t>
  </si>
  <si>
    <t>svobodní, svobodné</t>
  </si>
  <si>
    <t>ženatí, vdané</t>
  </si>
  <si>
    <t>rozvedení, rozvedené</t>
  </si>
  <si>
    <t>ovdovělí, ovdovělé</t>
  </si>
  <si>
    <t>z toho ve věku 25–29 podle nejvyššího
ukončeného vzdělání (%):</t>
  </si>
  <si>
    <t>základní vč. neukončeného a bez vzdělání</t>
  </si>
  <si>
    <t>střední vč. vyučení (bez maturity)</t>
  </si>
  <si>
    <t>úplné střední s maturitou a vyšší odborné
vč. nástavbového</t>
  </si>
  <si>
    <t>vysokoškolské</t>
  </si>
  <si>
    <r>
      <t>Podíl nezaměstnaných osob ve věku 
15–29 let celkem</t>
    </r>
    <r>
      <rPr>
        <vertAlign val="superscript"/>
        <sz val="8"/>
        <rFont val="Arial"/>
        <family val="2"/>
        <charset val="238"/>
      </rPr>
      <t xml:space="preserve">5) </t>
    </r>
    <r>
      <rPr>
        <sz val="8"/>
        <rFont val="Arial"/>
        <family val="2"/>
        <charset val="238"/>
      </rPr>
      <t>(%)</t>
    </r>
  </si>
  <si>
    <t>Samostatné ordinace praktického lékaře pro děti a dorost vč. detašovaných pracovišť</t>
  </si>
  <si>
    <t>Počet osob ve věku 0–19 let na 1 samostat.
ordinaci praktického lékaře pro děti a dorost
vč. detašovaných pracovišť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</si>
  <si>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počet osob ve věku 65 a více let na 100 osob ve věku 0–14 let 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</si>
  <si>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počet osob ve věku 0–14 let a 65 a více let na 100 osob ve věku 15–64 let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</si>
  <si>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podíl osob žijících v obci, kde se narodily, tj. v obci faktického bydliště matky v době narození této osoby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</si>
  <si>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stav za vysoké školy k 31. 12. 2015, za ostatní školy k 30. 9. 2015</t>
    </r>
  </si>
  <si>
    <r>
      <rPr>
        <vertAlign val="superscript"/>
        <sz val="8"/>
        <rFont val="Arial"/>
        <family val="2"/>
        <charset val="238"/>
      </rPr>
      <t>5)</t>
    </r>
    <r>
      <rPr>
        <sz val="8"/>
        <rFont val="Arial"/>
        <family val="2"/>
        <charset val="238"/>
      </rPr>
      <t xml:space="preserve"> podíl dosažitelných uchazečů o zaměstnání ve věku 15–29 let na počtu obyvatel stejného věku</t>
    </r>
  </si>
  <si>
    <t>Pramen: Vzdělávání – Ministerstvo školství, mládeže a tělovýchovy</t>
  </si>
  <si>
    <t xml:space="preserve"> . </t>
  </si>
  <si>
    <t xml:space="preserve">. </t>
  </si>
  <si>
    <t>Jablonec 
nad Nisou</t>
  </si>
</sst>
</file>

<file path=xl/styles.xml><?xml version="1.0" encoding="utf-8"?>
<styleSheet xmlns="http://schemas.openxmlformats.org/spreadsheetml/2006/main">
  <numFmts count="6">
    <numFmt numFmtId="164" formatCode="&quot;Kč&quot;#,##0_);\(&quot;Kč&quot;#,##0\)"/>
    <numFmt numFmtId="165" formatCode="#,##0.0_ ;\-#,##0.0\ "/>
    <numFmt numFmtId="166" formatCode="#,##0_ ;\-#,##0\ "/>
    <numFmt numFmtId="167" formatCode="0_ ;\-0\ "/>
    <numFmt numFmtId="168" formatCode="\$#,##0\ ;\(\$#,##0\)"/>
    <numFmt numFmtId="169" formatCode="#,##0.00_ ;\-#,##0.00\ "/>
  </numFmts>
  <fonts count="28"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u/>
      <sz val="8"/>
      <color rgb="FF0000FF"/>
      <name val="Calibri"/>
      <family val="2"/>
      <charset val="238"/>
      <scheme val="minor"/>
    </font>
    <font>
      <sz val="10"/>
      <name val="Times New Roman CE"/>
      <family val="1"/>
      <charset val="238"/>
    </font>
    <font>
      <sz val="10"/>
      <name val="MS Sans Serif"/>
      <family val="2"/>
      <charset val="238"/>
    </font>
    <font>
      <sz val="10"/>
      <name val="Arial CE"/>
    </font>
    <font>
      <sz val="12"/>
      <name val="Times New Roman CE"/>
      <charset val="238"/>
    </font>
    <font>
      <u/>
      <sz val="8"/>
      <color rgb="FF800080"/>
      <name val="Calibri"/>
      <family val="2"/>
      <charset val="238"/>
      <scheme val="minor"/>
    </font>
    <font>
      <b/>
      <sz val="18"/>
      <name val="Arial CE"/>
      <charset val="238"/>
    </font>
    <font>
      <b/>
      <sz val="12"/>
      <name val="Arial CE"/>
      <charset val="238"/>
    </font>
    <font>
      <sz val="11"/>
      <color theme="1"/>
      <name val="Calibri"/>
      <family val="2"/>
      <scheme val="minor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9"/>
        <bgColor indexed="8"/>
      </patternFill>
    </fill>
    <fill>
      <patternFill patternType="gray0625">
        <fgColor indexed="8"/>
        <bgColor indexed="9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54">
    <xf numFmtId="0" fontId="0" fillId="0" borderId="0"/>
    <xf numFmtId="0" fontId="6" fillId="0" borderId="0"/>
    <xf numFmtId="0" fontId="8" fillId="0" borderId="0"/>
    <xf numFmtId="0" fontId="13" fillId="0" borderId="0"/>
    <xf numFmtId="0" fontId="6" fillId="3" borderId="0" applyNumberFormat="0" applyBorder="0" applyAlignment="0" applyProtection="0"/>
    <xf numFmtId="0" fontId="8" fillId="4" borderId="0" applyFont="0" applyFill="0" applyBorder="0" applyAlignment="0" applyProtection="0"/>
    <xf numFmtId="3" fontId="8" fillId="4" borderId="0" applyFont="0" applyFill="0" applyBorder="0" applyAlignment="0" applyProtection="0"/>
    <xf numFmtId="0" fontId="15" fillId="0" borderId="0" applyNumberFormat="0" applyFill="0" applyBorder="0" applyAlignment="0" applyProtection="0"/>
    <xf numFmtId="168" fontId="8" fillId="4" borderId="0" applyFont="0" applyFill="0" applyBorder="0" applyAlignment="0" applyProtection="0"/>
    <xf numFmtId="0" fontId="8" fillId="0" borderId="0"/>
    <xf numFmtId="0" fontId="16" fillId="0" borderId="0"/>
    <xf numFmtId="0" fontId="17" fillId="0" borderId="0"/>
    <xf numFmtId="0" fontId="5" fillId="0" borderId="0"/>
    <xf numFmtId="0" fontId="8" fillId="0" borderId="0">
      <alignment vertical="top"/>
    </xf>
    <xf numFmtId="0" fontId="16" fillId="0" borderId="0"/>
    <xf numFmtId="0" fontId="18" fillId="0" borderId="0"/>
    <xf numFmtId="0" fontId="9" fillId="0" borderId="0"/>
    <xf numFmtId="0" fontId="19" fillId="0" borderId="0"/>
    <xf numFmtId="2" fontId="8" fillId="4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" fillId="2" borderId="1" applyNumberFormat="0" applyFont="0" applyAlignment="0" applyProtection="0"/>
    <xf numFmtId="0" fontId="21" fillId="4" borderId="0" applyNumberFormat="0" applyFill="0" applyBorder="0" applyAlignment="0" applyProtection="0"/>
    <xf numFmtId="0" fontId="22" fillId="4" borderId="0" applyNumberFormat="0" applyFill="0" applyBorder="0" applyAlignment="0" applyProtection="0"/>
    <xf numFmtId="10" fontId="16" fillId="0" borderId="0" applyFill="0" applyBorder="0" applyAlignment="0" applyProtection="0"/>
    <xf numFmtId="0" fontId="16" fillId="0" borderId="0" applyFill="0" applyBorder="0" applyAlignment="0" applyProtection="0"/>
    <xf numFmtId="0" fontId="9" fillId="0" borderId="0" applyFont="0" applyFill="0" applyBorder="0" applyAlignment="0" applyProtection="0"/>
    <xf numFmtId="4" fontId="16" fillId="0" borderId="0" applyFill="0" applyBorder="0" applyAlignment="0" applyProtection="0"/>
    <xf numFmtId="3" fontId="9" fillId="0" borderId="0" applyFont="0" applyFill="0" applyBorder="0" applyAlignment="0" applyProtection="0"/>
    <xf numFmtId="0" fontId="16" fillId="0" borderId="0" applyFill="0" applyBorder="0" applyAlignment="0" applyProtection="0"/>
    <xf numFmtId="0" fontId="16" fillId="0" borderId="0" applyFill="0" applyBorder="0" applyAlignment="0" applyProtection="0"/>
    <xf numFmtId="164" fontId="9" fillId="0" borderId="0" applyFont="0" applyFill="0" applyBorder="0" applyAlignment="0" applyProtection="0"/>
    <xf numFmtId="0" fontId="23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16" fillId="0" borderId="0"/>
    <xf numFmtId="0" fontId="13" fillId="0" borderId="0"/>
    <xf numFmtId="2" fontId="16" fillId="0" borderId="0" applyFill="0" applyBorder="0" applyAlignment="0" applyProtection="0"/>
    <xf numFmtId="2" fontId="9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8" fillId="5" borderId="0" applyProtection="0"/>
    <xf numFmtId="0" fontId="3" fillId="0" borderId="0"/>
  </cellStyleXfs>
  <cellXfs count="90">
    <xf numFmtId="0" fontId="0" fillId="0" borderId="0" xfId="0"/>
    <xf numFmtId="0" fontId="7" fillId="0" borderId="0" xfId="2" applyFont="1" applyFill="1"/>
    <xf numFmtId="0" fontId="9" fillId="0" borderId="0" xfId="2" applyFont="1" applyFill="1"/>
    <xf numFmtId="0" fontId="9" fillId="0" borderId="0" xfId="2" applyFont="1" applyFill="1" applyBorder="1"/>
    <xf numFmtId="0" fontId="10" fillId="0" borderId="0" xfId="2" applyFont="1" applyFill="1" applyBorder="1"/>
    <xf numFmtId="0" fontId="10" fillId="0" borderId="0" xfId="2" applyFont="1" applyFill="1"/>
    <xf numFmtId="0" fontId="10" fillId="0" borderId="2" xfId="2" applyFont="1" applyFill="1" applyBorder="1" applyAlignment="1">
      <alignment horizontal="left"/>
    </xf>
    <xf numFmtId="166" fontId="10" fillId="0" borderId="3" xfId="2" applyNumberFormat="1" applyFont="1" applyFill="1" applyBorder="1" applyAlignment="1">
      <alignment horizontal="right"/>
    </xf>
    <xf numFmtId="0" fontId="10" fillId="0" borderId="2" xfId="2" applyFont="1" applyFill="1" applyBorder="1" applyAlignment="1">
      <alignment horizontal="left" indent="1"/>
    </xf>
    <xf numFmtId="0" fontId="10" fillId="0" borderId="2" xfId="2" applyFont="1" applyFill="1" applyBorder="1" applyAlignment="1">
      <alignment horizontal="left" wrapText="1"/>
    </xf>
    <xf numFmtId="0" fontId="10" fillId="0" borderId="2" xfId="1" applyFont="1" applyFill="1" applyBorder="1" applyAlignment="1">
      <alignment horizontal="left" indent="1"/>
    </xf>
    <xf numFmtId="0" fontId="10" fillId="0" borderId="5" xfId="2" applyNumberFormat="1" applyFont="1" applyFill="1" applyBorder="1" applyAlignment="1">
      <alignment horizontal="center" vertical="center" wrapText="1"/>
    </xf>
    <xf numFmtId="3" fontId="10" fillId="0" borderId="6" xfId="2" applyNumberFormat="1" applyFont="1" applyFill="1" applyBorder="1" applyAlignment="1"/>
    <xf numFmtId="165" fontId="10" fillId="0" borderId="6" xfId="2" applyNumberFormat="1" applyFont="1" applyFill="1" applyBorder="1" applyAlignment="1"/>
    <xf numFmtId="0" fontId="10" fillId="0" borderId="0" xfId="2" applyFont="1" applyFill="1" applyBorder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7" xfId="2" applyFont="1" applyFill="1" applyBorder="1" applyAlignment="1">
      <alignment horizontal="left"/>
    </xf>
    <xf numFmtId="0" fontId="10" fillId="0" borderId="7" xfId="2" applyFont="1" applyFill="1" applyBorder="1" applyAlignment="1">
      <alignment horizontal="left" indent="1"/>
    </xf>
    <xf numFmtId="0" fontId="10" fillId="0" borderId="7" xfId="2" applyFont="1" applyFill="1" applyBorder="1" applyAlignment="1">
      <alignment horizontal="left" wrapText="1"/>
    </xf>
    <xf numFmtId="0" fontId="10" fillId="0" borderId="7" xfId="1" applyFont="1" applyFill="1" applyBorder="1" applyAlignment="1">
      <alignment horizontal="left"/>
    </xf>
    <xf numFmtId="0" fontId="10" fillId="0" borderId="9" xfId="2" applyNumberFormat="1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left" indent="1"/>
    </xf>
    <xf numFmtId="0" fontId="10" fillId="0" borderId="8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/>
    </xf>
    <xf numFmtId="0" fontId="10" fillId="0" borderId="8" xfId="2" applyFont="1" applyFill="1" applyBorder="1" applyAlignment="1">
      <alignment horizontal="left" indent="2"/>
    </xf>
    <xf numFmtId="0" fontId="10" fillId="0" borderId="0" xfId="47" applyFont="1" applyFill="1" applyAlignment="1"/>
    <xf numFmtId="0" fontId="10" fillId="0" borderId="8" xfId="2" applyFont="1" applyFill="1" applyBorder="1" applyAlignment="1">
      <alignment horizontal="left" wrapText="1" indent="2"/>
    </xf>
    <xf numFmtId="0" fontId="10" fillId="0" borderId="0" xfId="2" applyFont="1" applyFill="1" applyAlignment="1">
      <alignment vertical="top"/>
    </xf>
    <xf numFmtId="166" fontId="10" fillId="0" borderId="6" xfId="2" applyNumberFormat="1" applyFont="1" applyFill="1" applyBorder="1" applyAlignment="1">
      <alignment horizontal="right"/>
    </xf>
    <xf numFmtId="165" fontId="10" fillId="0" borderId="6" xfId="2" applyNumberFormat="1" applyFont="1" applyFill="1" applyBorder="1" applyAlignment="1">
      <alignment horizontal="right"/>
    </xf>
    <xf numFmtId="0" fontId="10" fillId="0" borderId="2" xfId="1" applyFont="1" applyFill="1" applyBorder="1" applyAlignment="1">
      <alignment horizontal="left" indent="2"/>
    </xf>
    <xf numFmtId="166" fontId="10" fillId="0" borderId="11" xfId="1" applyNumberFormat="1" applyFont="1" applyFill="1" applyBorder="1" applyAlignment="1">
      <alignment horizontal="right"/>
    </xf>
    <xf numFmtId="0" fontId="11" fillId="0" borderId="2" xfId="1" applyFont="1" applyFill="1" applyBorder="1" applyAlignment="1">
      <alignment horizontal="left"/>
    </xf>
    <xf numFmtId="0" fontId="11" fillId="0" borderId="14" xfId="2" applyFont="1" applyFill="1" applyBorder="1" applyAlignment="1">
      <alignment horizontal="left"/>
    </xf>
    <xf numFmtId="0" fontId="11" fillId="0" borderId="8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top"/>
    </xf>
    <xf numFmtId="0" fontId="7" fillId="0" borderId="0" xfId="2" applyFont="1" applyFill="1" applyAlignment="1">
      <alignment horizontal="left"/>
    </xf>
    <xf numFmtId="0" fontId="26" fillId="0" borderId="0" xfId="1" applyFont="1" applyFill="1" applyBorder="1"/>
    <xf numFmtId="166" fontId="10" fillId="0" borderId="10" xfId="2" applyNumberFormat="1" applyFont="1" applyFill="1" applyBorder="1" applyAlignment="1">
      <alignment horizontal="right"/>
    </xf>
    <xf numFmtId="165" fontId="10" fillId="0" borderId="10" xfId="2" applyNumberFormat="1" applyFont="1" applyFill="1" applyBorder="1" applyAlignment="1">
      <alignment horizontal="right"/>
    </xf>
    <xf numFmtId="166" fontId="10" fillId="0" borderId="11" xfId="2" applyNumberFormat="1" applyFont="1" applyFill="1" applyBorder="1" applyAlignment="1">
      <alignment horizontal="right"/>
    </xf>
    <xf numFmtId="0" fontId="10" fillId="0" borderId="0" xfId="1" applyFont="1" applyFill="1" applyBorder="1"/>
    <xf numFmtId="0" fontId="10" fillId="0" borderId="0" xfId="2" applyFont="1" applyFill="1" applyBorder="1" applyAlignment="1">
      <alignment horizontal="left" indent="1"/>
    </xf>
    <xf numFmtId="166" fontId="10" fillId="0" borderId="0" xfId="2" applyNumberFormat="1" applyFont="1" applyFill="1" applyAlignment="1">
      <alignment horizontal="right"/>
    </xf>
    <xf numFmtId="166" fontId="26" fillId="0" borderId="3" xfId="1" applyNumberFormat="1" applyFont="1" applyFill="1" applyBorder="1" applyAlignment="1">
      <alignment horizontal="right"/>
    </xf>
    <xf numFmtId="166" fontId="26" fillId="0" borderId="11" xfId="1" applyNumberFormat="1" applyFont="1" applyFill="1" applyBorder="1" applyAlignment="1">
      <alignment horizontal="right"/>
    </xf>
    <xf numFmtId="166" fontId="10" fillId="0" borderId="11" xfId="1" applyNumberFormat="1" applyFont="1" applyFill="1" applyBorder="1" applyAlignment="1">
      <alignment horizontal="right" wrapText="1"/>
    </xf>
    <xf numFmtId="165" fontId="10" fillId="0" borderId="3" xfId="2" applyNumberFormat="1" applyFont="1" applyFill="1" applyBorder="1" applyAlignment="1">
      <alignment horizontal="right"/>
    </xf>
    <xf numFmtId="165" fontId="10" fillId="0" borderId="11" xfId="2" applyNumberFormat="1" applyFont="1" applyFill="1" applyBorder="1" applyAlignment="1">
      <alignment horizontal="right"/>
    </xf>
    <xf numFmtId="0" fontId="10" fillId="0" borderId="8" xfId="1" applyFont="1" applyFill="1" applyBorder="1" applyAlignment="1">
      <alignment horizontal="left" indent="1"/>
    </xf>
    <xf numFmtId="0" fontId="10" fillId="0" borderId="0" xfId="53" applyFont="1" applyFill="1" applyAlignment="1">
      <alignment horizontal="left" vertical="top"/>
    </xf>
    <xf numFmtId="0" fontId="10" fillId="0" borderId="2" xfId="1" applyFont="1" applyFill="1" applyBorder="1" applyAlignment="1">
      <alignment horizontal="left"/>
    </xf>
    <xf numFmtId="0" fontId="0" fillId="0" borderId="0" xfId="0" applyFill="1" applyAlignment="1">
      <alignment vertical="center"/>
    </xf>
    <xf numFmtId="0" fontId="0" fillId="0" borderId="0" xfId="0" applyFill="1" applyAlignment="1"/>
    <xf numFmtId="0" fontId="10" fillId="0" borderId="0" xfId="2" applyFont="1" applyFill="1" applyBorder="1" applyAlignment="1">
      <alignment horizontal="left" wrapText="1"/>
    </xf>
    <xf numFmtId="165" fontId="10" fillId="0" borderId="10" xfId="2" applyNumberFormat="1" applyFont="1" applyFill="1" applyBorder="1" applyAlignment="1"/>
    <xf numFmtId="165" fontId="2" fillId="0" borderId="6" xfId="0" applyNumberFormat="1" applyFont="1" applyBorder="1"/>
    <xf numFmtId="165" fontId="2" fillId="0" borderId="10" xfId="0" applyNumberFormat="1" applyFont="1" applyBorder="1"/>
    <xf numFmtId="0" fontId="2" fillId="0" borderId="0" xfId="2" applyFont="1" applyFill="1" applyBorder="1" applyAlignment="1">
      <alignment horizontal="left" indent="1"/>
    </xf>
    <xf numFmtId="0" fontId="2" fillId="0" borderId="0" xfId="2" applyFont="1" applyFill="1" applyBorder="1" applyAlignment="1">
      <alignment horizontal="left" indent="2"/>
    </xf>
    <xf numFmtId="0" fontId="10" fillId="0" borderId="0" xfId="2" applyFont="1" applyFill="1" applyAlignment="1">
      <alignment horizontal="left" indent="1"/>
    </xf>
    <xf numFmtId="0" fontId="11" fillId="0" borderId="7" xfId="2" applyFont="1" applyFill="1" applyBorder="1" applyAlignment="1">
      <alignment horizontal="left"/>
    </xf>
    <xf numFmtId="0" fontId="10" fillId="0" borderId="7" xfId="2" applyFont="1" applyFill="1" applyBorder="1" applyAlignment="1">
      <alignment horizontal="left" indent="2"/>
    </xf>
    <xf numFmtId="0" fontId="2" fillId="0" borderId="7" xfId="2" applyFont="1" applyFill="1" applyBorder="1" applyAlignment="1">
      <alignment horizontal="left" wrapText="1"/>
    </xf>
    <xf numFmtId="0" fontId="2" fillId="0" borderId="7" xfId="2" applyFont="1" applyFill="1" applyBorder="1" applyAlignment="1">
      <alignment horizontal="left" indent="1"/>
    </xf>
    <xf numFmtId="0" fontId="10" fillId="0" borderId="7" xfId="2" applyFont="1" applyFill="1" applyBorder="1" applyAlignment="1">
      <alignment horizontal="left" wrapText="1" indent="1"/>
    </xf>
    <xf numFmtId="167" fontId="10" fillId="0" borderId="0" xfId="2" applyNumberFormat="1" applyFont="1" applyFill="1" applyBorder="1" applyAlignment="1">
      <alignment horizontal="left"/>
    </xf>
    <xf numFmtId="167" fontId="10" fillId="0" borderId="0" xfId="2" applyNumberFormat="1" applyFont="1" applyFill="1" applyBorder="1" applyAlignment="1">
      <alignment horizontal="left" vertical="top" wrapText="1"/>
    </xf>
    <xf numFmtId="167" fontId="11" fillId="0" borderId="0" xfId="2" applyNumberFormat="1" applyFont="1" applyFill="1" applyBorder="1" applyAlignment="1">
      <alignment horizontal="left" vertical="top"/>
    </xf>
    <xf numFmtId="167" fontId="11" fillId="0" borderId="0" xfId="2" applyNumberFormat="1" applyFont="1" applyFill="1" applyBorder="1" applyAlignment="1">
      <alignment horizontal="left"/>
    </xf>
    <xf numFmtId="167" fontId="10" fillId="0" borderId="0" xfId="2" applyNumberFormat="1" applyFont="1" applyFill="1" applyBorder="1" applyAlignment="1">
      <alignment horizontal="left" wrapText="1"/>
    </xf>
    <xf numFmtId="0" fontId="10" fillId="0" borderId="0" xfId="1" applyFont="1" applyFill="1" applyBorder="1" applyAlignment="1">
      <alignment vertical="top" wrapText="1"/>
    </xf>
    <xf numFmtId="0" fontId="2" fillId="0" borderId="0" xfId="47" applyFont="1" applyFill="1" applyBorder="1" applyAlignment="1"/>
    <xf numFmtId="0" fontId="10" fillId="0" borderId="0" xfId="53" applyFont="1" applyFill="1" applyAlignment="1">
      <alignment horizontal="left" vertical="top" indent="4"/>
    </xf>
    <xf numFmtId="0" fontId="2" fillId="0" borderId="0" xfId="0" applyFont="1" applyFill="1" applyAlignment="1">
      <alignment horizontal="left" vertical="top" indent="4"/>
    </xf>
    <xf numFmtId="166" fontId="26" fillId="0" borderId="0" xfId="1" applyNumberFormat="1" applyFont="1" applyFill="1" applyBorder="1"/>
    <xf numFmtId="166" fontId="10" fillId="0" borderId="3" xfId="2" applyNumberFormat="1" applyFont="1" applyFill="1" applyBorder="1"/>
    <xf numFmtId="0" fontId="27" fillId="0" borderId="0" xfId="1" applyFont="1" applyFill="1" applyBorder="1"/>
    <xf numFmtId="169" fontId="10" fillId="0" borderId="6" xfId="2" applyNumberFormat="1" applyFont="1" applyFill="1" applyBorder="1" applyAlignment="1">
      <alignment horizontal="right"/>
    </xf>
    <xf numFmtId="169" fontId="10" fillId="0" borderId="10" xfId="2" applyNumberFormat="1" applyFont="1" applyFill="1" applyBorder="1" applyAlignment="1">
      <alignment horizontal="right"/>
    </xf>
    <xf numFmtId="0" fontId="10" fillId="0" borderId="2" xfId="1" applyFont="1" applyFill="1" applyBorder="1" applyAlignment="1">
      <alignment horizontal="left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/>
    </xf>
    <xf numFmtId="0" fontId="10" fillId="0" borderId="17" xfId="2" applyFont="1" applyFill="1" applyBorder="1" applyAlignment="1">
      <alignment horizontal="center" vertical="center"/>
    </xf>
    <xf numFmtId="166" fontId="1" fillId="0" borderId="15" xfId="0" applyNumberFormat="1" applyFont="1" applyBorder="1"/>
    <xf numFmtId="166" fontId="1" fillId="0" borderId="3" xfId="0" applyNumberFormat="1" applyFont="1" applyBorder="1"/>
    <xf numFmtId="166" fontId="1" fillId="0" borderId="0" xfId="0" applyNumberFormat="1" applyFont="1" applyBorder="1"/>
  </cellXfs>
  <cellStyles count="54">
    <cellStyle name="% procenta" xfId="23"/>
    <cellStyle name="20 % – Zvýraznění5 2" xfId="4"/>
    <cellStyle name="Datum" xfId="5"/>
    <cellStyle name="Datum 2" xfId="24"/>
    <cellStyle name="Datum 3" xfId="25"/>
    <cellStyle name="Finanční" xfId="26"/>
    <cellStyle name="Finanční0" xfId="6"/>
    <cellStyle name="Finanční0 2" xfId="27"/>
    <cellStyle name="HEADING1" xfId="28"/>
    <cellStyle name="HEADING2" xfId="29"/>
    <cellStyle name="Hypertextový odkaz 2" xfId="7"/>
    <cellStyle name="Měna0" xfId="8"/>
    <cellStyle name="Měna0 2" xfId="30"/>
    <cellStyle name="normální" xfId="0" builtinId="0"/>
    <cellStyle name="normální 10" xfId="47"/>
    <cellStyle name="normální 2" xfId="2"/>
    <cellStyle name="Normální 2 10" xfId="31"/>
    <cellStyle name="normální 2 2" xfId="9"/>
    <cellStyle name="normální 2 3" xfId="10"/>
    <cellStyle name="normální 2 3 2" xfId="32"/>
    <cellStyle name="Normální 2 4" xfId="33"/>
    <cellStyle name="Normální 2 5" xfId="34"/>
    <cellStyle name="Normální 2 6" xfId="35"/>
    <cellStyle name="Normální 2 7" xfId="36"/>
    <cellStyle name="Normální 2 8" xfId="37"/>
    <cellStyle name="Normální 2 9" xfId="38"/>
    <cellStyle name="normální 3" xfId="1"/>
    <cellStyle name="normální 3 2" xfId="11"/>
    <cellStyle name="normální 3 3" xfId="12"/>
    <cellStyle name="normální 3 4" xfId="39"/>
    <cellStyle name="normální 3 5" xfId="53"/>
    <cellStyle name="normální 4" xfId="13"/>
    <cellStyle name="normální 4 2" xfId="40"/>
    <cellStyle name="Normální 4 2 2" xfId="48"/>
    <cellStyle name="Normální 4 2 3" xfId="49"/>
    <cellStyle name="Normální 4 2 4" xfId="50"/>
    <cellStyle name="normální 5" xfId="14"/>
    <cellStyle name="normální 5 2" xfId="41"/>
    <cellStyle name="normální 6" xfId="15"/>
    <cellStyle name="Normální 6 2" xfId="51"/>
    <cellStyle name="normální 7" xfId="3"/>
    <cellStyle name="normální 7 2" xfId="42"/>
    <cellStyle name="normální 8" xfId="16"/>
    <cellStyle name="normální 9" xfId="17"/>
    <cellStyle name="Pevný" xfId="18"/>
    <cellStyle name="Pevný 2" xfId="43"/>
    <cellStyle name="Pevný 3" xfId="44"/>
    <cellStyle name="Použitý hypertextový odkaz 2" xfId="19"/>
    <cellStyle name="Poznámka 2" xfId="20"/>
    <cellStyle name="vzorce" xfId="52"/>
    <cellStyle name="Záhlaví 1" xfId="21"/>
    <cellStyle name="Záhlaví 1 2" xfId="45"/>
    <cellStyle name="Záhlaví 2" xfId="22"/>
    <cellStyle name="Záhlaví 2 2" xfId="4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8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1.25"/>
  <cols>
    <col min="1" max="1" width="31.85546875" style="5" customWidth="1"/>
    <col min="2" max="2" width="8.28515625" style="5" customWidth="1"/>
    <col min="3" max="3" width="9.42578125" style="5" customWidth="1"/>
    <col min="4" max="4" width="11.5703125" style="5" customWidth="1"/>
    <col min="5" max="5" width="10" style="5" customWidth="1"/>
    <col min="6" max="6" width="12.140625" style="5" customWidth="1"/>
    <col min="7" max="15" width="9.140625" style="4"/>
    <col min="16" max="16384" width="9.140625" style="5"/>
  </cols>
  <sheetData>
    <row r="1" spans="1:15" s="2" customFormat="1" ht="12.75" customHeight="1">
      <c r="A1" s="36" t="s">
        <v>84</v>
      </c>
      <c r="C1" s="1"/>
      <c r="D1" s="1"/>
      <c r="E1" s="1"/>
      <c r="G1" s="3"/>
      <c r="H1" s="3"/>
      <c r="I1" s="3"/>
      <c r="J1" s="3"/>
      <c r="K1" s="3"/>
      <c r="L1" s="3"/>
      <c r="M1" s="3"/>
      <c r="N1" s="3"/>
      <c r="O1" s="3"/>
    </row>
    <row r="2" spans="1:15" ht="12" customHeight="1" thickBot="1"/>
    <row r="3" spans="1:15" ht="12" customHeight="1">
      <c r="A3" s="81"/>
      <c r="B3" s="83" t="s">
        <v>65</v>
      </c>
      <c r="C3" s="85" t="s">
        <v>32</v>
      </c>
      <c r="D3" s="86"/>
      <c r="E3" s="86"/>
      <c r="F3" s="86"/>
    </row>
    <row r="4" spans="1:15" ht="23.25" customHeight="1" thickBot="1">
      <c r="A4" s="82"/>
      <c r="B4" s="84"/>
      <c r="C4" s="11" t="s">
        <v>81</v>
      </c>
      <c r="D4" s="11" t="s">
        <v>135</v>
      </c>
      <c r="E4" s="11" t="s">
        <v>82</v>
      </c>
      <c r="F4" s="20" t="s">
        <v>83</v>
      </c>
    </row>
    <row r="5" spans="1:15" s="15" customFormat="1" ht="15" customHeight="1">
      <c r="A5" s="33" t="s">
        <v>22</v>
      </c>
      <c r="B5" s="12"/>
      <c r="C5" s="13"/>
      <c r="D5" s="13"/>
      <c r="E5" s="13"/>
      <c r="F5" s="55"/>
      <c r="G5" s="14"/>
      <c r="H5" s="14"/>
      <c r="I5" s="14"/>
      <c r="J5" s="14"/>
      <c r="K5" s="14"/>
      <c r="L5" s="14"/>
      <c r="M5" s="14"/>
      <c r="N5" s="14"/>
      <c r="O5" s="14"/>
    </row>
    <row r="6" spans="1:15" ht="12" customHeight="1">
      <c r="A6" s="16" t="s">
        <v>0</v>
      </c>
      <c r="B6" s="28">
        <f>SUM(C6:F6)</f>
        <v>440636</v>
      </c>
      <c r="C6" s="87">
        <v>102975</v>
      </c>
      <c r="D6" s="88">
        <v>90134</v>
      </c>
      <c r="E6" s="88">
        <v>173382</v>
      </c>
      <c r="F6" s="89">
        <v>74145</v>
      </c>
    </row>
    <row r="7" spans="1:15" ht="11.25" customHeight="1">
      <c r="A7" s="17" t="s">
        <v>23</v>
      </c>
      <c r="B7" s="29">
        <f>(224080/B6)*100</f>
        <v>50.853765920169934</v>
      </c>
      <c r="C7" s="29">
        <f>(52234/C6)*100</f>
        <v>50.724933236222384</v>
      </c>
      <c r="D7" s="29">
        <f>(46136/D6)*100</f>
        <v>51.186011937781529</v>
      </c>
      <c r="E7" s="29">
        <f>(88355/E6)*100</f>
        <v>50.959730537195327</v>
      </c>
      <c r="F7" s="39">
        <f>(37355/F6)*100</f>
        <v>50.381010182750018</v>
      </c>
    </row>
    <row r="8" spans="1:15" ht="11.25" customHeight="1">
      <c r="A8" s="16" t="s">
        <v>24</v>
      </c>
      <c r="B8" s="29"/>
      <c r="C8" s="29"/>
      <c r="D8" s="29"/>
      <c r="E8" s="29"/>
      <c r="F8" s="39"/>
    </row>
    <row r="9" spans="1:15" ht="11.25" customHeight="1">
      <c r="A9" s="17" t="s">
        <v>2</v>
      </c>
      <c r="B9" s="29">
        <f>(70385/B6)*100</f>
        <v>15.973501938107646</v>
      </c>
      <c r="C9" s="29">
        <f>(16458/C6)*100</f>
        <v>15.982520029133285</v>
      </c>
      <c r="D9" s="29">
        <f>(14312/D6)*100</f>
        <v>15.87858077972796</v>
      </c>
      <c r="E9" s="29">
        <f>(28415/E6)*100</f>
        <v>16.388667797118501</v>
      </c>
      <c r="F9" s="39">
        <f>(11197/F6)*100</f>
        <v>15.101490323015712</v>
      </c>
    </row>
    <row r="10" spans="1:15" ht="11.25" customHeight="1">
      <c r="A10" s="17" t="s">
        <v>25</v>
      </c>
      <c r="B10" s="29">
        <f>(286937/B6)*100</f>
        <v>65.118828239181553</v>
      </c>
      <c r="C10" s="29">
        <f>(68444/C6)*100</f>
        <v>66.466618111192034</v>
      </c>
      <c r="D10" s="29">
        <f>(58067/D6)*100</f>
        <v>64.422970244302917</v>
      </c>
      <c r="E10" s="29">
        <f>(112670/E6)*100</f>
        <v>64.983677659733999</v>
      </c>
      <c r="F10" s="39">
        <f>(47756/F6)*100</f>
        <v>64.408928451008165</v>
      </c>
    </row>
    <row r="11" spans="1:15" ht="11.25" customHeight="1">
      <c r="A11" s="17" t="s">
        <v>26</v>
      </c>
      <c r="B11" s="29">
        <f>(83317/B6)*100</f>
        <v>18.90835065677793</v>
      </c>
      <c r="C11" s="29">
        <f>(18073/C6)*100</f>
        <v>17.550861859674679</v>
      </c>
      <c r="D11" s="29">
        <f>(17755/D6)*100</f>
        <v>19.698448975969114</v>
      </c>
      <c r="E11" s="29">
        <f>(32297/E6)*100</f>
        <v>18.6276545431475</v>
      </c>
      <c r="F11" s="39">
        <f>(15192/F6)*100</f>
        <v>20.489581225976128</v>
      </c>
    </row>
    <row r="12" spans="1:15" ht="12" customHeight="1">
      <c r="A12" s="16" t="s">
        <v>3</v>
      </c>
      <c r="B12" s="28">
        <f>C12+D12+E12+F12</f>
        <v>142652</v>
      </c>
      <c r="C12" s="28">
        <v>33898</v>
      </c>
      <c r="D12" s="28">
        <v>28607</v>
      </c>
      <c r="E12" s="28">
        <v>56801</v>
      </c>
      <c r="F12" s="38">
        <v>23346</v>
      </c>
    </row>
    <row r="13" spans="1:15" ht="11.25" customHeight="1">
      <c r="A13" s="17" t="s">
        <v>23</v>
      </c>
      <c r="B13" s="29">
        <v>48.729074951630544</v>
      </c>
      <c r="C13" s="29">
        <v>48.766888902000119</v>
      </c>
      <c r="D13" s="29">
        <v>48.572027825357431</v>
      </c>
      <c r="E13" s="29">
        <v>48.960405626661505</v>
      </c>
      <c r="F13" s="39">
        <v>48.303777949113339</v>
      </c>
    </row>
    <row r="14" spans="1:15" ht="11.25" customHeight="1">
      <c r="A14" s="16" t="s">
        <v>24</v>
      </c>
      <c r="B14" s="29"/>
      <c r="C14" s="29"/>
      <c r="D14" s="29"/>
      <c r="E14" s="29"/>
      <c r="F14" s="39"/>
    </row>
    <row r="15" spans="1:15" ht="11.25" customHeight="1">
      <c r="A15" s="17" t="s">
        <v>4</v>
      </c>
      <c r="B15" s="29">
        <f>(C15+D15+E15+F15)/4</f>
        <v>16.185422261274454</v>
      </c>
      <c r="C15" s="29">
        <f>(5283/C12)*100</f>
        <v>15.584990264912385</v>
      </c>
      <c r="D15" s="29">
        <f>(4771/D12)*100</f>
        <v>16.677736218408082</v>
      </c>
      <c r="E15" s="29">
        <f>(9546/E12)*100</f>
        <v>16.806042147145298</v>
      </c>
      <c r="F15" s="39">
        <f>(3659/F12)*100</f>
        <v>15.672920414632058</v>
      </c>
    </row>
    <row r="16" spans="1:15" ht="11.25" customHeight="1">
      <c r="A16" s="17" t="s">
        <v>5</v>
      </c>
      <c r="B16" s="29">
        <f>(C16+D16+E16+F16)/4</f>
        <v>17.886740476715836</v>
      </c>
      <c r="C16" s="56">
        <f>(6078/C12)*100</f>
        <v>17.930261372352351</v>
      </c>
      <c r="D16" s="56">
        <f>(5233/D12)*100</f>
        <v>18.29272555668193</v>
      </c>
      <c r="E16" s="56">
        <f>(10381/E12)*100</f>
        <v>18.276086688614637</v>
      </c>
      <c r="F16" s="57">
        <f>(3980/F12)*100</f>
        <v>17.047888289214427</v>
      </c>
    </row>
    <row r="17" spans="1:16" s="4" customFormat="1" ht="11.25" customHeight="1">
      <c r="A17" s="17" t="s">
        <v>6</v>
      </c>
      <c r="B17" s="29">
        <f t="shared" ref="B17:B20" si="0">(C17+D17+E17+F17)/4</f>
        <v>15.069808391620478</v>
      </c>
      <c r="C17" s="56">
        <f>(5097/C12)*100</f>
        <v>15.036285326567938</v>
      </c>
      <c r="D17" s="56">
        <f>(4308/D12)*100</f>
        <v>15.059251232215892</v>
      </c>
      <c r="E17" s="56">
        <f>(8488/E12)*100</f>
        <v>14.943398883822468</v>
      </c>
      <c r="F17" s="57">
        <f>(3558/F12)*100</f>
        <v>15.240298123875609</v>
      </c>
      <c r="P17" s="5"/>
    </row>
    <row r="18" spans="1:16" s="4" customFormat="1" ht="11.25" customHeight="1">
      <c r="A18" s="17" t="s">
        <v>7</v>
      </c>
      <c r="B18" s="29">
        <f t="shared" si="0"/>
        <v>14.232652539591335</v>
      </c>
      <c r="C18" s="56">
        <f>(4939/C12)*100</f>
        <v>14.570181131630186</v>
      </c>
      <c r="D18" s="56">
        <f>(4045/D12)*100</f>
        <v>14.139895829692033</v>
      </c>
      <c r="E18" s="56">
        <f>(7896/E12)*100</f>
        <v>13.901163711906481</v>
      </c>
      <c r="F18" s="57">
        <f>(3343/F12)*100</f>
        <v>14.31936948513664</v>
      </c>
      <c r="P18" s="5"/>
    </row>
    <row r="19" spans="1:16" s="4" customFormat="1" ht="11.25" customHeight="1">
      <c r="A19" s="17" t="s">
        <v>8</v>
      </c>
      <c r="B19" s="29">
        <f t="shared" si="0"/>
        <v>16.705099873763217</v>
      </c>
      <c r="C19" s="56">
        <f>(5733/C12)*100</f>
        <v>16.912502212519911</v>
      </c>
      <c r="D19" s="56">
        <f>(4661/D12)*100</f>
        <v>16.293214947390499</v>
      </c>
      <c r="E19" s="56">
        <f>(9196/E12)*100</f>
        <v>16.189855812397667</v>
      </c>
      <c r="F19" s="57">
        <f>(4068/F12)*100</f>
        <v>17.424826522744794</v>
      </c>
      <c r="P19" s="5"/>
    </row>
    <row r="20" spans="1:16" s="4" customFormat="1" ht="11.25" customHeight="1">
      <c r="A20" s="17" t="s">
        <v>9</v>
      </c>
      <c r="B20" s="29">
        <f t="shared" si="0"/>
        <v>19.920276457034678</v>
      </c>
      <c r="C20" s="56">
        <f>(6768/C12)*100</f>
        <v>19.965779692017229</v>
      </c>
      <c r="D20" s="56">
        <f>(5589/D12)*100</f>
        <v>19.537176215611563</v>
      </c>
      <c r="E20" s="56">
        <f>(11294/E12)*100</f>
        <v>19.883452756113449</v>
      </c>
      <c r="F20" s="57">
        <f>(4738/F12)*100</f>
        <v>20.294697164396471</v>
      </c>
      <c r="P20" s="5"/>
    </row>
    <row r="21" spans="1:16" s="4" customFormat="1" ht="12.75" customHeight="1">
      <c r="A21" s="16" t="s">
        <v>27</v>
      </c>
      <c r="B21" s="29">
        <v>118.4</v>
      </c>
      <c r="C21" s="29">
        <v>109.8</v>
      </c>
      <c r="D21" s="29">
        <v>124.1</v>
      </c>
      <c r="E21" s="29">
        <v>113.7</v>
      </c>
      <c r="F21" s="39">
        <v>135.69999999999999</v>
      </c>
      <c r="P21" s="5"/>
    </row>
    <row r="22" spans="1:16" s="4" customFormat="1" ht="12.75" customHeight="1">
      <c r="A22" s="16" t="s">
        <v>28</v>
      </c>
      <c r="B22" s="29">
        <f>((B9)+(B11)/(B10)*100)</f>
        <v>45.010189433969103</v>
      </c>
      <c r="C22" s="29">
        <f>((C9)+(C11)/(C10)*100)</f>
        <v>42.388048636461903</v>
      </c>
      <c r="D22" s="29">
        <f t="shared" ref="D22:F22" si="1">((D9)+(D11)/(D10)*100)</f>
        <v>46.455328329971657</v>
      </c>
      <c r="E22" s="29">
        <f t="shared" si="1"/>
        <v>45.053796047761971</v>
      </c>
      <c r="F22" s="39">
        <f t="shared" si="1"/>
        <v>46.91319984642638</v>
      </c>
      <c r="P22" s="5"/>
    </row>
    <row r="23" spans="1:16" s="4" customFormat="1" ht="12" customHeight="1">
      <c r="A23" s="16" t="s">
        <v>10</v>
      </c>
      <c r="B23" s="29">
        <v>41.8</v>
      </c>
      <c r="C23" s="29">
        <v>41.2</v>
      </c>
      <c r="D23" s="29">
        <v>42.1</v>
      </c>
      <c r="E23" s="29">
        <v>41.4</v>
      </c>
      <c r="F23" s="39">
        <v>42.9</v>
      </c>
    </row>
    <row r="24" spans="1:16" s="4" customFormat="1" ht="11.25" customHeight="1">
      <c r="A24" s="16" t="s">
        <v>79</v>
      </c>
      <c r="B24" s="28"/>
      <c r="C24" s="28"/>
      <c r="D24" s="28"/>
      <c r="E24" s="28"/>
      <c r="F24" s="38"/>
    </row>
    <row r="25" spans="1:16" s="4" customFormat="1" ht="11.25" customHeight="1">
      <c r="A25" s="17" t="s">
        <v>11</v>
      </c>
      <c r="B25" s="29" t="s">
        <v>133</v>
      </c>
      <c r="C25" s="78">
        <v>74.290090734000003</v>
      </c>
      <c r="D25" s="78">
        <v>75.9353769035</v>
      </c>
      <c r="E25" s="78">
        <v>75.710209113700003</v>
      </c>
      <c r="F25" s="79">
        <v>76.413954156299994</v>
      </c>
    </row>
    <row r="26" spans="1:16" s="4" customFormat="1" ht="11.25" customHeight="1">
      <c r="A26" s="17" t="s">
        <v>12</v>
      </c>
      <c r="B26" s="29" t="s">
        <v>134</v>
      </c>
      <c r="C26" s="78">
        <v>81.234063625299996</v>
      </c>
      <c r="D26" s="78">
        <v>81.761105236099993</v>
      </c>
      <c r="E26" s="78">
        <v>81.1180849924</v>
      </c>
      <c r="F26" s="79">
        <v>81.803745512299997</v>
      </c>
    </row>
    <row r="27" spans="1:16" s="4" customFormat="1" ht="11.25" customHeight="1">
      <c r="A27" s="16" t="s">
        <v>13</v>
      </c>
      <c r="B27" s="28">
        <v>4960</v>
      </c>
      <c r="C27" s="28">
        <v>1117</v>
      </c>
      <c r="D27" s="28">
        <v>1065</v>
      </c>
      <c r="E27" s="28">
        <v>1991</v>
      </c>
      <c r="F27" s="38">
        <v>787</v>
      </c>
    </row>
    <row r="28" spans="1:16" s="4" customFormat="1" ht="11.25" customHeight="1">
      <c r="A28" s="17" t="s">
        <v>33</v>
      </c>
      <c r="B28" s="29">
        <v>48.04435483870968</v>
      </c>
      <c r="C28" s="29">
        <v>53.536257833482551</v>
      </c>
      <c r="D28" s="29">
        <v>44.882629107981217</v>
      </c>
      <c r="E28" s="29">
        <v>46.760421898543449</v>
      </c>
      <c r="F28" s="39">
        <v>47.776365946632779</v>
      </c>
    </row>
    <row r="29" spans="1:16" s="4" customFormat="1" ht="11.25" customHeight="1">
      <c r="A29" s="16" t="s">
        <v>14</v>
      </c>
      <c r="B29" s="29">
        <v>54.2</v>
      </c>
      <c r="C29" s="29">
        <v>61.7</v>
      </c>
      <c r="D29" s="29">
        <v>54.4</v>
      </c>
      <c r="E29" s="29">
        <v>52</v>
      </c>
      <c r="F29" s="39">
        <v>48.9</v>
      </c>
    </row>
    <row r="30" spans="1:16" s="4" customFormat="1" ht="11.25" customHeight="1">
      <c r="A30" s="16" t="s">
        <v>15</v>
      </c>
      <c r="B30" s="29">
        <v>30.220161290322579</v>
      </c>
      <c r="C30" s="29">
        <v>29.69427036705461</v>
      </c>
      <c r="D30" s="29">
        <v>30.453990610328638</v>
      </c>
      <c r="E30" s="29">
        <v>30.275991963837267</v>
      </c>
      <c r="F30" s="39">
        <v>30.508894536213468</v>
      </c>
    </row>
    <row r="31" spans="1:16" s="4" customFormat="1" ht="11.25" customHeight="1">
      <c r="A31" s="17" t="s">
        <v>16</v>
      </c>
      <c r="B31" s="29">
        <v>28.242356298410112</v>
      </c>
      <c r="C31" s="29">
        <v>27.294339622641509</v>
      </c>
      <c r="D31" s="29">
        <v>28.501851851851853</v>
      </c>
      <c r="E31" s="29">
        <v>28.411200807265388</v>
      </c>
      <c r="F31" s="39">
        <v>28.739795918367346</v>
      </c>
    </row>
    <row r="32" spans="1:16" s="4" customFormat="1" ht="11.25" customHeight="1">
      <c r="A32" s="16" t="s">
        <v>67</v>
      </c>
      <c r="B32" s="28">
        <v>1842</v>
      </c>
      <c r="C32" s="28">
        <v>441</v>
      </c>
      <c r="D32" s="28">
        <v>405</v>
      </c>
      <c r="E32" s="28">
        <v>759</v>
      </c>
      <c r="F32" s="38">
        <v>237</v>
      </c>
    </row>
    <row r="33" spans="1:15" s="4" customFormat="1" ht="11.25" customHeight="1">
      <c r="A33" s="17" t="s">
        <v>29</v>
      </c>
      <c r="B33" s="29">
        <v>43.431053203040179</v>
      </c>
      <c r="C33" s="29">
        <v>41.043083900226755</v>
      </c>
      <c r="D33" s="29">
        <v>45.185185185185183</v>
      </c>
      <c r="E33" s="29">
        <v>41.897233201581031</v>
      </c>
      <c r="F33" s="39">
        <v>49.789029535864984</v>
      </c>
    </row>
    <row r="34" spans="1:15" s="4" customFormat="1" ht="11.25" customHeight="1">
      <c r="A34" s="16" t="s">
        <v>17</v>
      </c>
      <c r="B34" s="28">
        <v>4385</v>
      </c>
      <c r="C34" s="28">
        <v>1036</v>
      </c>
      <c r="D34" s="28">
        <v>868</v>
      </c>
      <c r="E34" s="28">
        <v>1726</v>
      </c>
      <c r="F34" s="38">
        <v>755</v>
      </c>
    </row>
    <row r="35" spans="1:15" s="4" customFormat="1" ht="11.25" customHeight="1">
      <c r="A35" s="17" t="s">
        <v>31</v>
      </c>
      <c r="B35" s="29">
        <v>1.1402508551881414</v>
      </c>
      <c r="C35" s="29">
        <v>1.3513513513513513</v>
      </c>
      <c r="D35" s="29">
        <v>1.2672811059907834</v>
      </c>
      <c r="E35" s="29">
        <v>0.92699884125144838</v>
      </c>
      <c r="F35" s="39">
        <v>1.1920529801324504</v>
      </c>
      <c r="J35" s="5"/>
    </row>
    <row r="36" spans="1:15" ht="11.25" customHeight="1">
      <c r="A36" s="16" t="s">
        <v>68</v>
      </c>
      <c r="B36" s="28">
        <v>2126</v>
      </c>
      <c r="C36" s="28">
        <v>504</v>
      </c>
      <c r="D36" s="28">
        <v>464</v>
      </c>
      <c r="E36" s="28">
        <v>823</v>
      </c>
      <c r="F36" s="38">
        <v>335</v>
      </c>
      <c r="J36" s="5"/>
    </row>
    <row r="37" spans="1:15" ht="11.25" customHeight="1">
      <c r="A37" s="21" t="s">
        <v>34</v>
      </c>
      <c r="B37" s="29">
        <v>29.492003762935088</v>
      </c>
      <c r="C37" s="29">
        <v>28.968253968253972</v>
      </c>
      <c r="D37" s="29">
        <v>25.431034482758619</v>
      </c>
      <c r="E37" s="29">
        <v>30.619684082624545</v>
      </c>
      <c r="F37" s="39">
        <v>33.134328358208954</v>
      </c>
      <c r="J37" s="27"/>
    </row>
    <row r="38" spans="1:15" ht="11.25" customHeight="1">
      <c r="A38" s="21" t="s">
        <v>35</v>
      </c>
      <c r="B38" s="29">
        <v>45.484477892756345</v>
      </c>
      <c r="C38" s="29">
        <v>43.452380952380956</v>
      </c>
      <c r="D38" s="29">
        <v>39.870689655172413</v>
      </c>
      <c r="E38" s="29">
        <v>47.144592952612399</v>
      </c>
      <c r="F38" s="39">
        <v>52.238805970149251</v>
      </c>
    </row>
    <row r="39" spans="1:15" ht="11.25" customHeight="1">
      <c r="A39" s="19" t="s">
        <v>18</v>
      </c>
      <c r="B39" s="28"/>
      <c r="C39" s="28"/>
      <c r="D39" s="28"/>
      <c r="E39" s="28"/>
      <c r="F39" s="38"/>
    </row>
    <row r="40" spans="1:15" ht="11.25" customHeight="1">
      <c r="A40" s="49" t="s">
        <v>19</v>
      </c>
      <c r="B40" s="29">
        <v>32.034493874919406</v>
      </c>
      <c r="C40" s="29">
        <v>31.75287356321839</v>
      </c>
      <c r="D40" s="29">
        <v>32.545045045045043</v>
      </c>
      <c r="E40" s="29">
        <v>31.845963756177923</v>
      </c>
      <c r="F40" s="39">
        <v>32.195817490494292</v>
      </c>
    </row>
    <row r="41" spans="1:15" ht="11.25" customHeight="1">
      <c r="A41" s="49" t="s">
        <v>20</v>
      </c>
      <c r="B41" s="29">
        <v>29.458091553836233</v>
      </c>
      <c r="C41" s="29">
        <v>29.262177650429798</v>
      </c>
      <c r="D41" s="29">
        <v>30.062874251497007</v>
      </c>
      <c r="E41" s="29">
        <v>29.391585760517799</v>
      </c>
      <c r="F41" s="39">
        <v>29.088000000000001</v>
      </c>
    </row>
    <row r="42" spans="1:15" s="4" customFormat="1" ht="11.25" customHeight="1">
      <c r="A42" s="19" t="s">
        <v>69</v>
      </c>
      <c r="B42" s="28">
        <v>1102</v>
      </c>
      <c r="C42" s="28">
        <v>269</v>
      </c>
      <c r="D42" s="28">
        <v>211</v>
      </c>
      <c r="E42" s="28">
        <v>461</v>
      </c>
      <c r="F42" s="38">
        <v>161</v>
      </c>
    </row>
    <row r="43" spans="1:15" s="4" customFormat="1" ht="11.25" customHeight="1">
      <c r="A43" s="21" t="s">
        <v>36</v>
      </c>
      <c r="B43" s="29">
        <f>51/1102*100</f>
        <v>4.6279491833030848</v>
      </c>
      <c r="C43" s="29">
        <v>4.0892193308550189</v>
      </c>
      <c r="D43" s="29">
        <v>4.7393364928909953</v>
      </c>
      <c r="E43" s="29">
        <v>5.2060737527114966</v>
      </c>
      <c r="F43" s="39">
        <v>3.7267080745341614</v>
      </c>
    </row>
    <row r="44" spans="1:15" s="4" customFormat="1" ht="11.25" customHeight="1">
      <c r="A44" s="21" t="s">
        <v>37</v>
      </c>
      <c r="B44" s="29">
        <f>113/1102*100</f>
        <v>10.254083484573503</v>
      </c>
      <c r="C44" s="29">
        <v>10.780669144981413</v>
      </c>
      <c r="D44" s="29">
        <v>10.42654028436019</v>
      </c>
      <c r="E44" s="29">
        <v>9.3275488069414312</v>
      </c>
      <c r="F44" s="39">
        <v>11.801242236024844</v>
      </c>
    </row>
    <row r="45" spans="1:15" s="4" customFormat="1" ht="11.25" customHeight="1">
      <c r="A45" s="16" t="s">
        <v>21</v>
      </c>
      <c r="B45" s="28">
        <v>422</v>
      </c>
      <c r="C45" s="28">
        <v>-127</v>
      </c>
      <c r="D45" s="28">
        <v>87</v>
      </c>
      <c r="E45" s="28">
        <v>436</v>
      </c>
      <c r="F45" s="38">
        <v>26</v>
      </c>
    </row>
    <row r="46" spans="1:15" s="4" customFormat="1" ht="11.25" customHeight="1">
      <c r="A46" s="17" t="s">
        <v>30</v>
      </c>
      <c r="B46" s="28">
        <v>166</v>
      </c>
      <c r="C46" s="28">
        <v>-143</v>
      </c>
      <c r="D46" s="28">
        <v>82</v>
      </c>
      <c r="E46" s="28">
        <v>223</v>
      </c>
      <c r="F46" s="38">
        <v>4</v>
      </c>
    </row>
    <row r="47" spans="1:15" ht="15" customHeight="1">
      <c r="A47" s="61" t="s">
        <v>110</v>
      </c>
      <c r="B47" s="28"/>
      <c r="C47" s="28"/>
      <c r="D47" s="28"/>
      <c r="E47" s="28"/>
      <c r="F47" s="38"/>
      <c r="O47" s="5"/>
    </row>
    <row r="48" spans="1:15" ht="11.25" customHeight="1">
      <c r="A48" s="16" t="s">
        <v>111</v>
      </c>
      <c r="B48" s="28">
        <v>432439</v>
      </c>
      <c r="C48" s="28">
        <v>100756</v>
      </c>
      <c r="D48" s="28">
        <v>88200</v>
      </c>
      <c r="E48" s="28">
        <v>169878</v>
      </c>
      <c r="F48" s="38">
        <v>73605</v>
      </c>
      <c r="O48" s="5"/>
    </row>
    <row r="49" spans="1:15" ht="12" customHeight="1">
      <c r="A49" s="17" t="s">
        <v>23</v>
      </c>
      <c r="B49" s="29">
        <v>51.082811679797615</v>
      </c>
      <c r="C49" s="29">
        <f>51276/C48*100</f>
        <v>50.89126205883521</v>
      </c>
      <c r="D49" s="29">
        <f>45266/D48*100</f>
        <v>51.321995464852613</v>
      </c>
      <c r="E49" s="29">
        <f>86877/E48*100</f>
        <v>51.14081870518843</v>
      </c>
      <c r="F49" s="39">
        <f>37483/F48*100</f>
        <v>50.924529583588075</v>
      </c>
      <c r="O49" s="5"/>
    </row>
    <row r="50" spans="1:15" ht="12" customHeight="1">
      <c r="A50" s="16" t="s">
        <v>112</v>
      </c>
      <c r="B50" s="28">
        <v>145483</v>
      </c>
      <c r="C50" s="28">
        <v>35043</v>
      </c>
      <c r="D50" s="28">
        <v>28922</v>
      </c>
      <c r="E50" s="28">
        <v>57597</v>
      </c>
      <c r="F50" s="38">
        <v>23921</v>
      </c>
      <c r="O50" s="5"/>
    </row>
    <row r="51" spans="1:15" ht="12" customHeight="1">
      <c r="A51" s="64" t="s">
        <v>113</v>
      </c>
      <c r="B51" s="28">
        <v>2339</v>
      </c>
      <c r="C51" s="28">
        <v>475</v>
      </c>
      <c r="D51" s="28">
        <v>367</v>
      </c>
      <c r="E51" s="28">
        <v>1388</v>
      </c>
      <c r="F51" s="38">
        <v>109</v>
      </c>
      <c r="O51" s="5"/>
    </row>
    <row r="52" spans="1:15" ht="22.5" customHeight="1">
      <c r="A52" s="63" t="s">
        <v>114</v>
      </c>
      <c r="B52" s="29"/>
      <c r="C52" s="29"/>
      <c r="D52" s="29"/>
      <c r="E52" s="29"/>
      <c r="F52" s="39"/>
      <c r="O52" s="5"/>
    </row>
    <row r="53" spans="1:15" ht="11.25" customHeight="1">
      <c r="A53" s="64" t="s">
        <v>115</v>
      </c>
      <c r="B53" s="29">
        <v>89.058675172464945</v>
      </c>
      <c r="C53" s="29">
        <v>89.304563800062098</v>
      </c>
      <c r="D53" s="29">
        <v>89.301745635910223</v>
      </c>
      <c r="E53" s="29">
        <v>88.217006062490285</v>
      </c>
      <c r="F53" s="39">
        <v>90.438038187944585</v>
      </c>
      <c r="O53" s="5"/>
    </row>
    <row r="54" spans="1:15" ht="12" customHeight="1">
      <c r="A54" s="64" t="s">
        <v>116</v>
      </c>
      <c r="B54" s="29">
        <v>9.6370200034616627</v>
      </c>
      <c r="C54" s="29">
        <v>9.0862051122839702</v>
      </c>
      <c r="D54" s="29">
        <v>9.3827930174563594</v>
      </c>
      <c r="E54" s="29">
        <v>10.52075237058915</v>
      </c>
      <c r="F54" s="39">
        <v>8.6110071134406585</v>
      </c>
      <c r="O54" s="5"/>
    </row>
    <row r="55" spans="1:15" ht="12" customHeight="1">
      <c r="A55" s="64" t="s">
        <v>117</v>
      </c>
      <c r="B55" s="29">
        <v>1.121331256336078</v>
      </c>
      <c r="C55" s="29">
        <v>1.422953534099141</v>
      </c>
      <c r="D55" s="29">
        <v>1.0723192019950125</v>
      </c>
      <c r="E55" s="29">
        <v>1.0757034043214675</v>
      </c>
      <c r="F55" s="39">
        <v>0.85361287907150885</v>
      </c>
      <c r="O55" s="5"/>
    </row>
    <row r="56" spans="1:15" ht="11.25" customHeight="1">
      <c r="A56" s="64" t="s">
        <v>118</v>
      </c>
      <c r="B56" s="29">
        <v>3.7089236703508645E-2</v>
      </c>
      <c r="C56" s="29">
        <v>2.58718824381662E-2</v>
      </c>
      <c r="D56" s="29">
        <v>4.9875311720698257E-2</v>
      </c>
      <c r="E56" s="29">
        <v>4.3525571273122961E-2</v>
      </c>
      <c r="F56" s="39">
        <v>2.2463496817671284E-2</v>
      </c>
      <c r="O56" s="5"/>
    </row>
    <row r="57" spans="1:15" ht="23.25" customHeight="1">
      <c r="A57" s="63" t="s">
        <v>119</v>
      </c>
      <c r="B57" s="28"/>
      <c r="C57" s="28"/>
      <c r="D57" s="28"/>
      <c r="E57" s="28"/>
      <c r="F57" s="38"/>
      <c r="O57" s="5"/>
    </row>
    <row r="58" spans="1:15" ht="11.25" customHeight="1">
      <c r="A58" s="17" t="s">
        <v>120</v>
      </c>
      <c r="B58" s="29">
        <v>10.048519794669854</v>
      </c>
      <c r="C58" s="29">
        <v>11.867675419077289</v>
      </c>
      <c r="D58" s="29">
        <v>11.257233035244608</v>
      </c>
      <c r="E58" s="29">
        <v>9.2969153885921081</v>
      </c>
      <c r="F58" s="39">
        <v>7.6730418943533696</v>
      </c>
      <c r="O58" s="5"/>
    </row>
    <row r="59" spans="1:15" ht="12" customHeight="1">
      <c r="A59" s="17" t="s">
        <v>121</v>
      </c>
      <c r="B59" s="29">
        <v>28.981787497363054</v>
      </c>
      <c r="C59" s="29">
        <v>36.151906245364188</v>
      </c>
      <c r="D59" s="29">
        <v>26.459758022093634</v>
      </c>
      <c r="E59" s="29">
        <v>26.339824228847149</v>
      </c>
      <c r="F59" s="39">
        <v>28.233151183970858</v>
      </c>
      <c r="O59" s="5"/>
    </row>
    <row r="60" spans="1:15" ht="24" customHeight="1">
      <c r="A60" s="65" t="s">
        <v>122</v>
      </c>
      <c r="B60" s="29">
        <v>36.642992757190072</v>
      </c>
      <c r="C60" s="29">
        <v>34.653612223705679</v>
      </c>
      <c r="D60" s="29">
        <v>37.278625284937753</v>
      </c>
      <c r="E60" s="29">
        <v>36.09339996553507</v>
      </c>
      <c r="F60" s="39">
        <v>40.323315118397083</v>
      </c>
    </row>
    <row r="61" spans="1:15">
      <c r="A61" s="17" t="s">
        <v>123</v>
      </c>
      <c r="B61" s="29">
        <v>17.266718233598201</v>
      </c>
      <c r="C61" s="29">
        <v>10.59190031152648</v>
      </c>
      <c r="D61" s="29">
        <v>17.324215325267403</v>
      </c>
      <c r="E61" s="29">
        <v>20.386007237635706</v>
      </c>
      <c r="F61" s="39">
        <v>19.193989071038253</v>
      </c>
    </row>
    <row r="62" spans="1:15" ht="22.5">
      <c r="A62" s="18" t="s">
        <v>85</v>
      </c>
      <c r="B62" s="29">
        <v>8.0491376169493165</v>
      </c>
      <c r="C62" s="29">
        <v>5.7050714917663177</v>
      </c>
      <c r="D62" s="29">
        <v>7.7867293662044883</v>
      </c>
      <c r="E62" s="29">
        <v>8.4055353949264671</v>
      </c>
      <c r="F62" s="39">
        <v>10.942465295199867</v>
      </c>
      <c r="G62" s="5"/>
      <c r="H62" s="5"/>
      <c r="I62" s="5"/>
      <c r="J62" s="5"/>
      <c r="K62" s="5"/>
      <c r="L62" s="5"/>
      <c r="M62" s="5"/>
      <c r="N62" s="5"/>
      <c r="O62" s="5"/>
    </row>
    <row r="63" spans="1:15" ht="22.5">
      <c r="A63" s="18" t="s">
        <v>86</v>
      </c>
      <c r="B63" s="29"/>
      <c r="C63" s="29"/>
      <c r="D63" s="29"/>
      <c r="E63" s="29"/>
      <c r="F63" s="39"/>
      <c r="G63" s="5"/>
      <c r="H63" s="5"/>
      <c r="I63" s="5"/>
      <c r="J63" s="5"/>
      <c r="K63" s="5"/>
      <c r="L63" s="5"/>
      <c r="M63" s="5"/>
      <c r="N63" s="5"/>
      <c r="O63" s="5"/>
    </row>
    <row r="64" spans="1:15">
      <c r="A64" s="17" t="s">
        <v>11</v>
      </c>
      <c r="B64" s="29">
        <v>68.522547202750246</v>
      </c>
      <c r="C64" s="29">
        <v>64.327485380116954</v>
      </c>
      <c r="D64" s="29">
        <v>69.497131285858927</v>
      </c>
      <c r="E64" s="29">
        <v>69.100453352421852</v>
      </c>
      <c r="F64" s="39">
        <v>72.077028885832192</v>
      </c>
      <c r="G64" s="5"/>
      <c r="H64" s="5"/>
      <c r="I64" s="5"/>
      <c r="J64" s="5"/>
      <c r="K64" s="5"/>
      <c r="L64" s="5"/>
      <c r="M64" s="5"/>
      <c r="N64" s="5"/>
      <c r="O64" s="5"/>
    </row>
    <row r="65" spans="1:15">
      <c r="A65" s="17" t="s">
        <v>12</v>
      </c>
      <c r="B65" s="29">
        <v>66.702338876607016</v>
      </c>
      <c r="C65" s="29">
        <v>63.635299625468164</v>
      </c>
      <c r="D65" s="29">
        <v>67.661444672857442</v>
      </c>
      <c r="E65" s="29">
        <v>67.300070771408357</v>
      </c>
      <c r="F65" s="39">
        <v>68.60404774260509</v>
      </c>
      <c r="G65" s="5"/>
      <c r="H65" s="5"/>
      <c r="I65" s="5"/>
      <c r="J65" s="5"/>
      <c r="K65" s="5"/>
      <c r="L65" s="5"/>
      <c r="M65" s="5"/>
      <c r="N65" s="5"/>
      <c r="O65" s="5"/>
    </row>
    <row r="66" spans="1:15">
      <c r="A66" s="16" t="s">
        <v>87</v>
      </c>
      <c r="B66" s="28">
        <v>42516</v>
      </c>
      <c r="C66" s="28">
        <v>10326</v>
      </c>
      <c r="D66" s="28">
        <v>8216</v>
      </c>
      <c r="E66" s="28">
        <v>17163</v>
      </c>
      <c r="F66" s="38">
        <v>6811</v>
      </c>
      <c r="G66" s="5"/>
      <c r="H66" s="5"/>
      <c r="I66" s="5"/>
      <c r="J66" s="5"/>
      <c r="K66" s="5"/>
      <c r="L66" s="5"/>
      <c r="M66" s="5"/>
      <c r="N66" s="5"/>
      <c r="O66" s="5"/>
    </row>
    <row r="67" spans="1:15">
      <c r="A67" s="58" t="s">
        <v>88</v>
      </c>
      <c r="B67" s="28">
        <v>35466</v>
      </c>
      <c r="C67" s="28">
        <v>8394</v>
      </c>
      <c r="D67" s="28">
        <v>6781</v>
      </c>
      <c r="E67" s="28">
        <v>14457</v>
      </c>
      <c r="F67" s="38">
        <v>5834</v>
      </c>
      <c r="G67" s="5"/>
      <c r="H67" s="5"/>
      <c r="I67" s="5"/>
      <c r="J67" s="5"/>
      <c r="K67" s="5"/>
      <c r="L67" s="5"/>
      <c r="M67" s="5"/>
      <c r="N67" s="5"/>
      <c r="O67" s="5"/>
    </row>
    <row r="68" spans="1:15">
      <c r="A68" s="59" t="s">
        <v>89</v>
      </c>
      <c r="B68" s="28">
        <v>2989</v>
      </c>
      <c r="C68" s="28">
        <v>642</v>
      </c>
      <c r="D68" s="28">
        <v>567</v>
      </c>
      <c r="E68" s="28">
        <v>1272</v>
      </c>
      <c r="F68" s="38">
        <v>508</v>
      </c>
      <c r="G68" s="5"/>
      <c r="H68" s="5"/>
      <c r="I68" s="5"/>
      <c r="J68" s="5"/>
      <c r="K68" s="5"/>
      <c r="L68" s="5"/>
      <c r="M68" s="5"/>
      <c r="N68" s="5"/>
      <c r="O68" s="5"/>
    </row>
    <row r="69" spans="1:15">
      <c r="A69" s="16" t="s">
        <v>90</v>
      </c>
      <c r="B69" s="28">
        <v>30726</v>
      </c>
      <c r="C69" s="28">
        <v>6937</v>
      </c>
      <c r="D69" s="28">
        <v>6189</v>
      </c>
      <c r="E69" s="28">
        <v>11922</v>
      </c>
      <c r="F69" s="38">
        <v>5678</v>
      </c>
      <c r="G69" s="5"/>
      <c r="H69" s="5"/>
      <c r="I69" s="5"/>
      <c r="J69" s="5"/>
      <c r="K69" s="5"/>
      <c r="L69" s="5"/>
      <c r="M69" s="5"/>
      <c r="N69" s="5"/>
      <c r="O69" s="5"/>
    </row>
    <row r="70" spans="1:15">
      <c r="A70" s="58" t="s">
        <v>91</v>
      </c>
      <c r="B70" s="28">
        <v>26926</v>
      </c>
      <c r="C70" s="28">
        <v>5907</v>
      </c>
      <c r="D70" s="28">
        <v>5409</v>
      </c>
      <c r="E70" s="28">
        <v>10422</v>
      </c>
      <c r="F70" s="38">
        <v>5188</v>
      </c>
      <c r="G70" s="5"/>
      <c r="H70" s="5"/>
      <c r="I70" s="5"/>
      <c r="J70" s="5"/>
      <c r="K70" s="5"/>
      <c r="L70" s="5"/>
      <c r="M70" s="5"/>
      <c r="N70" s="5"/>
      <c r="O70" s="5"/>
    </row>
    <row r="71" spans="1:15">
      <c r="A71" s="16" t="s">
        <v>92</v>
      </c>
      <c r="B71" s="28">
        <v>41305</v>
      </c>
      <c r="C71" s="28">
        <v>10836</v>
      </c>
      <c r="D71" s="28">
        <v>8924</v>
      </c>
      <c r="E71" s="28">
        <v>13325</v>
      </c>
      <c r="F71" s="38">
        <v>8220</v>
      </c>
      <c r="G71" s="5"/>
      <c r="H71" s="5"/>
      <c r="I71" s="5"/>
      <c r="J71" s="5"/>
      <c r="K71" s="5"/>
      <c r="L71" s="5"/>
      <c r="M71" s="5"/>
      <c r="N71" s="5"/>
      <c r="O71" s="5"/>
    </row>
    <row r="72" spans="1:15" s="60" customFormat="1">
      <c r="A72" s="17" t="s">
        <v>93</v>
      </c>
      <c r="B72" s="29">
        <f>3387/B71*100</f>
        <v>8.1999757898559498</v>
      </c>
      <c r="C72" s="29">
        <f>992/C71*100</f>
        <v>9.1546696197858992</v>
      </c>
      <c r="D72" s="29">
        <f>673/D71*100</f>
        <v>7.5414612281488118</v>
      </c>
      <c r="E72" s="29">
        <f>1085/E71*100</f>
        <v>8.1425891181988739</v>
      </c>
      <c r="F72" s="39">
        <f>637/F71*100</f>
        <v>7.7493917274939177</v>
      </c>
    </row>
    <row r="73" spans="1:15" s="60" customFormat="1">
      <c r="A73" s="17" t="s">
        <v>94</v>
      </c>
      <c r="B73" s="29">
        <f>5544/B71*100</f>
        <v>13.422103861517975</v>
      </c>
      <c r="C73" s="29">
        <f>1434/C71*100</f>
        <v>13.233665559246955</v>
      </c>
      <c r="D73" s="29">
        <f>1197/D71*100</f>
        <v>13.413267593007619</v>
      </c>
      <c r="E73" s="29">
        <f>1779/E71*100</f>
        <v>13.350844277673545</v>
      </c>
      <c r="F73" s="39">
        <f>1134/F71*100</f>
        <v>13.795620437956204</v>
      </c>
    </row>
    <row r="74" spans="1:15" s="15" customFormat="1">
      <c r="A74" s="61" t="s">
        <v>95</v>
      </c>
      <c r="B74" s="28"/>
      <c r="C74" s="28"/>
      <c r="D74" s="28"/>
      <c r="E74" s="28"/>
      <c r="F74" s="38"/>
    </row>
    <row r="75" spans="1:15" ht="22.5">
      <c r="A75" s="18" t="s">
        <v>96</v>
      </c>
      <c r="B75" s="29"/>
      <c r="C75" s="29"/>
      <c r="D75" s="29"/>
      <c r="E75" s="29"/>
      <c r="F75" s="39"/>
      <c r="G75" s="5"/>
      <c r="H75" s="5"/>
      <c r="I75" s="5"/>
      <c r="J75" s="5"/>
      <c r="K75" s="5"/>
      <c r="L75" s="5"/>
      <c r="M75" s="5"/>
      <c r="N75" s="5"/>
      <c r="O75" s="5"/>
    </row>
    <row r="76" spans="1:15">
      <c r="A76" s="17" t="s">
        <v>97</v>
      </c>
      <c r="B76" s="29">
        <v>4.4816006878681893</v>
      </c>
      <c r="C76" s="29">
        <v>4.7417744728532139</v>
      </c>
      <c r="D76" s="29">
        <v>3.9176090468497575</v>
      </c>
      <c r="E76" s="29">
        <v>5.2718335148500284</v>
      </c>
      <c r="F76" s="39">
        <v>3.0150753768844223</v>
      </c>
      <c r="G76" s="5"/>
      <c r="H76" s="5"/>
      <c r="I76" s="5"/>
      <c r="J76" s="5"/>
      <c r="K76" s="5"/>
      <c r="L76" s="5"/>
      <c r="M76" s="5"/>
      <c r="N76" s="5"/>
      <c r="O76" s="5"/>
    </row>
    <row r="77" spans="1:15">
      <c r="A77" s="17" t="s">
        <v>98</v>
      </c>
      <c r="B77" s="29">
        <v>7.6882484270347069</v>
      </c>
      <c r="C77" s="29">
        <v>9.7987023789718855</v>
      </c>
      <c r="D77" s="29">
        <v>7.0155693115738131</v>
      </c>
      <c r="E77" s="29">
        <v>7.5656853434631213</v>
      </c>
      <c r="F77" s="39">
        <v>5.6079664570230605</v>
      </c>
      <c r="G77" s="5"/>
      <c r="H77" s="5"/>
      <c r="I77" s="5"/>
      <c r="J77" s="5"/>
      <c r="K77" s="5"/>
      <c r="L77" s="5"/>
      <c r="M77" s="5"/>
      <c r="N77" s="5"/>
      <c r="O77" s="5"/>
    </row>
    <row r="78" spans="1:15">
      <c r="A78" s="17" t="s">
        <v>99</v>
      </c>
      <c r="B78" s="29">
        <v>12.049379473373168</v>
      </c>
      <c r="C78" s="29">
        <v>12.852941176470587</v>
      </c>
      <c r="D78" s="29">
        <v>11.355366889023649</v>
      </c>
      <c r="E78" s="29">
        <v>12.93879573800281</v>
      </c>
      <c r="F78" s="39">
        <v>9.6972754793138236</v>
      </c>
      <c r="G78" s="5"/>
      <c r="H78" s="5"/>
      <c r="I78" s="5"/>
      <c r="J78" s="5"/>
      <c r="K78" s="5"/>
      <c r="L78" s="5"/>
      <c r="M78" s="5"/>
      <c r="N78" s="5"/>
      <c r="O78" s="5"/>
    </row>
    <row r="79" spans="1:15" s="15" customFormat="1" ht="22.5">
      <c r="A79" s="18" t="s">
        <v>100</v>
      </c>
      <c r="B79" s="28"/>
      <c r="C79" s="28"/>
      <c r="D79" s="28"/>
      <c r="E79" s="28"/>
      <c r="F79" s="38"/>
    </row>
    <row r="80" spans="1:15" s="15" customFormat="1">
      <c r="A80" s="17" t="s">
        <v>101</v>
      </c>
      <c r="B80" s="28">
        <v>3857</v>
      </c>
      <c r="C80" s="28">
        <v>931</v>
      </c>
      <c r="D80" s="28">
        <v>679</v>
      </c>
      <c r="E80" s="28">
        <v>1791</v>
      </c>
      <c r="F80" s="38">
        <v>456</v>
      </c>
      <c r="G80" s="5"/>
    </row>
    <row r="81" spans="1:15" s="15" customFormat="1">
      <c r="A81" s="17" t="s">
        <v>102</v>
      </c>
      <c r="B81" s="28">
        <v>1894</v>
      </c>
      <c r="C81" s="28">
        <v>589</v>
      </c>
      <c r="D81" s="28">
        <v>374</v>
      </c>
      <c r="E81" s="28">
        <v>717</v>
      </c>
      <c r="F81" s="38">
        <v>214</v>
      </c>
      <c r="G81" s="5"/>
    </row>
    <row r="82" spans="1:15" s="15" customFormat="1">
      <c r="A82" s="17" t="s">
        <v>103</v>
      </c>
      <c r="B82" s="28">
        <v>7340</v>
      </c>
      <c r="C82" s="28">
        <v>1748</v>
      </c>
      <c r="D82" s="28">
        <v>1498</v>
      </c>
      <c r="E82" s="28">
        <v>3133</v>
      </c>
      <c r="F82" s="38">
        <v>961</v>
      </c>
      <c r="G82" s="5"/>
    </row>
    <row r="83" spans="1:15" ht="22.5">
      <c r="A83" s="18" t="s">
        <v>104</v>
      </c>
      <c r="B83" s="28"/>
      <c r="C83" s="28"/>
      <c r="D83" s="28"/>
      <c r="E83" s="28"/>
      <c r="F83" s="38"/>
      <c r="G83" s="5"/>
      <c r="H83" s="5"/>
      <c r="I83" s="5"/>
      <c r="J83" s="5"/>
      <c r="K83" s="5"/>
      <c r="L83" s="5"/>
      <c r="M83" s="5"/>
      <c r="N83" s="5"/>
      <c r="O83" s="5"/>
    </row>
    <row r="84" spans="1:15">
      <c r="A84" s="17" t="s">
        <v>11</v>
      </c>
      <c r="B84" s="28">
        <v>2393</v>
      </c>
      <c r="C84" s="28">
        <v>582</v>
      </c>
      <c r="D84" s="28">
        <v>484</v>
      </c>
      <c r="E84" s="28">
        <v>1008</v>
      </c>
      <c r="F84" s="38">
        <v>319</v>
      </c>
      <c r="G84" s="5"/>
      <c r="H84" s="5"/>
      <c r="I84" s="5"/>
      <c r="J84" s="5"/>
      <c r="K84" s="5"/>
      <c r="L84" s="5"/>
      <c r="M84" s="5"/>
      <c r="N84" s="5"/>
      <c r="O84" s="5"/>
    </row>
    <row r="85" spans="1:15">
      <c r="A85" s="17" t="s">
        <v>105</v>
      </c>
      <c r="B85" s="29"/>
      <c r="C85" s="29"/>
      <c r="D85" s="29"/>
      <c r="E85" s="29"/>
      <c r="F85" s="39"/>
      <c r="G85" s="5"/>
      <c r="H85" s="5"/>
      <c r="I85" s="5"/>
      <c r="J85" s="5"/>
      <c r="K85" s="5"/>
      <c r="L85" s="5"/>
      <c r="M85" s="5"/>
      <c r="N85" s="5"/>
      <c r="O85" s="5"/>
    </row>
    <row r="86" spans="1:15">
      <c r="A86" s="62" t="s">
        <v>106</v>
      </c>
      <c r="B86" s="29">
        <v>77.601337233597988</v>
      </c>
      <c r="C86" s="29">
        <v>75.945017182130584</v>
      </c>
      <c r="D86" s="29">
        <v>79.545454545454547</v>
      </c>
      <c r="E86" s="29">
        <v>77.678571428571431</v>
      </c>
      <c r="F86" s="39">
        <v>77.429467084639498</v>
      </c>
      <c r="G86" s="5"/>
      <c r="H86" s="5"/>
      <c r="I86" s="5"/>
      <c r="J86" s="5"/>
      <c r="K86" s="5"/>
      <c r="L86" s="5"/>
      <c r="M86" s="5"/>
      <c r="N86" s="5"/>
      <c r="O86" s="5"/>
    </row>
    <row r="87" spans="1:15">
      <c r="A87" s="62" t="s">
        <v>107</v>
      </c>
      <c r="B87" s="29">
        <v>19.97492687003761</v>
      </c>
      <c r="C87" s="29">
        <v>19.587628865979383</v>
      </c>
      <c r="D87" s="29">
        <v>19.421487603305785</v>
      </c>
      <c r="E87" s="29">
        <v>20.436507936507937</v>
      </c>
      <c r="F87" s="39">
        <v>20.062695924764892</v>
      </c>
      <c r="G87" s="5"/>
      <c r="H87" s="5"/>
      <c r="I87" s="5"/>
      <c r="J87" s="5"/>
      <c r="K87" s="5"/>
      <c r="L87" s="5"/>
      <c r="M87" s="5"/>
      <c r="N87" s="5"/>
      <c r="O87" s="5"/>
    </row>
    <row r="88" spans="1:15">
      <c r="A88" s="62" t="s">
        <v>108</v>
      </c>
      <c r="B88" s="29">
        <v>2.4237358963644056</v>
      </c>
      <c r="C88" s="29">
        <v>4.4673539518900327</v>
      </c>
      <c r="D88" s="29">
        <v>1.0330578512396755</v>
      </c>
      <c r="E88" s="29">
        <v>1.8849206349206327</v>
      </c>
      <c r="F88" s="39">
        <v>2.5078369905956066</v>
      </c>
      <c r="G88" s="5"/>
      <c r="H88" s="5"/>
      <c r="I88" s="5"/>
      <c r="J88" s="5"/>
      <c r="K88" s="5"/>
      <c r="L88" s="5"/>
      <c r="M88" s="5"/>
      <c r="N88" s="5"/>
      <c r="O88" s="5"/>
    </row>
    <row r="89" spans="1:15">
      <c r="A89" s="17" t="s">
        <v>12</v>
      </c>
      <c r="B89" s="28">
        <v>1736</v>
      </c>
      <c r="C89" s="28">
        <v>401</v>
      </c>
      <c r="D89" s="28">
        <v>373</v>
      </c>
      <c r="E89" s="28">
        <v>749</v>
      </c>
      <c r="F89" s="38">
        <v>213</v>
      </c>
      <c r="G89" s="5"/>
      <c r="H89" s="5"/>
      <c r="I89" s="5"/>
      <c r="J89" s="5"/>
      <c r="K89" s="5"/>
      <c r="L89" s="5"/>
      <c r="M89" s="5"/>
      <c r="N89" s="5"/>
      <c r="O89" s="5"/>
    </row>
    <row r="90" spans="1:15">
      <c r="A90" s="17" t="s">
        <v>105</v>
      </c>
      <c r="B90" s="28"/>
      <c r="C90" s="28"/>
      <c r="D90" s="28"/>
      <c r="E90" s="28"/>
      <c r="F90" s="38"/>
      <c r="G90" s="5"/>
      <c r="H90" s="5"/>
      <c r="I90" s="5"/>
      <c r="J90" s="5"/>
      <c r="K90" s="5"/>
      <c r="L90" s="5"/>
      <c r="M90" s="5"/>
      <c r="N90" s="5"/>
      <c r="O90" s="5"/>
    </row>
    <row r="91" spans="1:15">
      <c r="A91" s="62" t="s">
        <v>106</v>
      </c>
      <c r="B91" s="29">
        <v>76.900921658986178</v>
      </c>
      <c r="C91" s="29">
        <v>75.561097256857849</v>
      </c>
      <c r="D91" s="29">
        <v>79.088471849865954</v>
      </c>
      <c r="E91" s="29">
        <v>76.769025367156203</v>
      </c>
      <c r="F91" s="39">
        <v>76.056338028169009</v>
      </c>
      <c r="G91" s="5"/>
      <c r="H91" s="5"/>
      <c r="I91" s="5"/>
      <c r="J91" s="5"/>
      <c r="K91" s="5"/>
      <c r="L91" s="5"/>
      <c r="M91" s="5"/>
      <c r="N91" s="5"/>
      <c r="O91" s="5"/>
    </row>
    <row r="92" spans="1:15">
      <c r="A92" s="62" t="s">
        <v>107</v>
      </c>
      <c r="B92" s="29">
        <v>20.276497695852534</v>
      </c>
      <c r="C92" s="29">
        <v>20.698254364089774</v>
      </c>
      <c r="D92" s="29">
        <v>18.230563002680967</v>
      </c>
      <c r="E92" s="29">
        <v>20.694259012016023</v>
      </c>
      <c r="F92" s="39">
        <v>21.5962441314554</v>
      </c>
      <c r="G92" s="5"/>
      <c r="H92" s="5"/>
      <c r="I92" s="5"/>
      <c r="J92" s="5"/>
      <c r="K92" s="5"/>
      <c r="L92" s="5"/>
      <c r="M92" s="5"/>
      <c r="N92" s="5"/>
      <c r="O92" s="5"/>
    </row>
    <row r="93" spans="1:15">
      <c r="A93" s="62" t="s">
        <v>108</v>
      </c>
      <c r="B93" s="29">
        <v>2.8225806451612812</v>
      </c>
      <c r="C93" s="29">
        <v>3.7406483790523737</v>
      </c>
      <c r="D93" s="29">
        <v>2.6809651474530796</v>
      </c>
      <c r="E93" s="29">
        <v>2.5367156208277777</v>
      </c>
      <c r="F93" s="39">
        <v>2.3474178403755843</v>
      </c>
      <c r="G93" s="5"/>
      <c r="H93" s="5"/>
      <c r="I93" s="5"/>
      <c r="J93" s="5"/>
      <c r="K93" s="5"/>
      <c r="L93" s="5"/>
      <c r="M93" s="5"/>
      <c r="N93" s="5"/>
      <c r="O93" s="5"/>
    </row>
    <row r="94" spans="1:15">
      <c r="A94" s="34" t="s">
        <v>109</v>
      </c>
      <c r="B94" s="28"/>
      <c r="C94" s="28"/>
      <c r="D94" s="28"/>
      <c r="E94" s="28"/>
      <c r="F94" s="38"/>
    </row>
    <row r="95" spans="1:15">
      <c r="A95" s="22" t="s">
        <v>38</v>
      </c>
      <c r="B95" s="28"/>
      <c r="C95" s="28"/>
      <c r="D95" s="28"/>
      <c r="E95" s="28"/>
      <c r="F95" s="38"/>
    </row>
    <row r="96" spans="1:15">
      <c r="A96" s="21" t="s">
        <v>39</v>
      </c>
      <c r="B96" s="28">
        <v>15510</v>
      </c>
      <c r="C96" s="28">
        <v>3706</v>
      </c>
      <c r="D96" s="28">
        <v>3064</v>
      </c>
      <c r="E96" s="28">
        <v>6070</v>
      </c>
      <c r="F96" s="38">
        <v>2670</v>
      </c>
      <c r="G96" s="23"/>
    </row>
    <row r="97" spans="1:16">
      <c r="A97" s="21" t="s">
        <v>40</v>
      </c>
      <c r="B97" s="28">
        <v>38826</v>
      </c>
      <c r="C97" s="28">
        <v>9297</v>
      </c>
      <c r="D97" s="28">
        <v>7574</v>
      </c>
      <c r="E97" s="28">
        <v>15428</v>
      </c>
      <c r="F97" s="38">
        <v>6527</v>
      </c>
      <c r="G97" s="23"/>
    </row>
    <row r="98" spans="1:16">
      <c r="A98" s="21" t="s">
        <v>41</v>
      </c>
      <c r="B98" s="28">
        <v>15916</v>
      </c>
      <c r="C98" s="28">
        <v>3141</v>
      </c>
      <c r="D98" s="28">
        <v>2193</v>
      </c>
      <c r="E98" s="28">
        <v>7722</v>
      </c>
      <c r="F98" s="38">
        <v>2860</v>
      </c>
      <c r="G98" s="23"/>
    </row>
    <row r="99" spans="1:16">
      <c r="A99" s="24" t="s">
        <v>42</v>
      </c>
      <c r="B99" s="29">
        <v>96.952692144440903</v>
      </c>
      <c r="C99" s="29">
        <v>96.434256606176376</v>
      </c>
      <c r="D99" s="29">
        <v>98.267213862289111</v>
      </c>
      <c r="E99" s="29">
        <v>96.710696710696709</v>
      </c>
      <c r="F99" s="39">
        <v>96.3986013986014</v>
      </c>
      <c r="G99" s="23"/>
    </row>
    <row r="100" spans="1:16">
      <c r="A100" s="21" t="s">
        <v>43</v>
      </c>
      <c r="B100" s="29"/>
      <c r="C100" s="29"/>
      <c r="D100" s="29"/>
      <c r="E100" s="29"/>
      <c r="F100" s="39"/>
      <c r="G100" s="25"/>
    </row>
    <row r="101" spans="1:16">
      <c r="A101" s="24" t="s">
        <v>44</v>
      </c>
      <c r="B101" s="29">
        <v>28.737950001757284</v>
      </c>
      <c r="C101" s="29">
        <v>23.55937599490608</v>
      </c>
      <c r="D101" s="29">
        <v>40.264477884176927</v>
      </c>
      <c r="E101" s="29">
        <v>19.554519554519555</v>
      </c>
      <c r="F101" s="39">
        <v>31.573426573426573</v>
      </c>
      <c r="G101" s="23"/>
    </row>
    <row r="102" spans="1:16" ht="22.5">
      <c r="A102" s="26" t="s">
        <v>45</v>
      </c>
      <c r="B102" s="29">
        <v>66.802220355782609</v>
      </c>
      <c r="C102" s="29">
        <v>71.442215854823303</v>
      </c>
      <c r="D102" s="29">
        <v>56.133150934792518</v>
      </c>
      <c r="E102" s="29">
        <v>76.521626521626516</v>
      </c>
      <c r="F102" s="39">
        <v>63.111888111888113</v>
      </c>
      <c r="G102" s="23"/>
    </row>
    <row r="103" spans="1:16">
      <c r="A103" s="24" t="s">
        <v>46</v>
      </c>
      <c r="B103" s="29">
        <v>4.4598296424601021</v>
      </c>
      <c r="C103" s="29">
        <v>4.998408150270615</v>
      </c>
      <c r="D103" s="29">
        <v>3.6023711810305517</v>
      </c>
      <c r="E103" s="29">
        <v>3.9238539238539238</v>
      </c>
      <c r="F103" s="39">
        <v>5.314685314685315</v>
      </c>
      <c r="G103" s="23"/>
    </row>
    <row r="104" spans="1:16">
      <c r="A104" s="21" t="s">
        <v>47</v>
      </c>
      <c r="B104" s="29">
        <v>320</v>
      </c>
      <c r="C104" s="29">
        <v>16</v>
      </c>
      <c r="D104" s="29">
        <v>163</v>
      </c>
      <c r="E104" s="29">
        <v>113</v>
      </c>
      <c r="F104" s="39">
        <v>28</v>
      </c>
      <c r="G104" s="23"/>
    </row>
    <row r="105" spans="1:16">
      <c r="A105" s="24" t="s">
        <v>42</v>
      </c>
      <c r="B105" s="29">
        <v>94.642857142857139</v>
      </c>
      <c r="C105" s="29">
        <v>100</v>
      </c>
      <c r="D105" s="29">
        <v>100</v>
      </c>
      <c r="E105" s="29">
        <v>100</v>
      </c>
      <c r="F105" s="39">
        <v>78.571428571428569</v>
      </c>
      <c r="G105" s="23"/>
    </row>
    <row r="106" spans="1:16" ht="22.5" customHeight="1">
      <c r="A106" s="18" t="s">
        <v>74</v>
      </c>
      <c r="B106" s="28">
        <v>10041</v>
      </c>
      <c r="C106" s="28">
        <v>2026</v>
      </c>
      <c r="D106" s="28">
        <v>2040</v>
      </c>
      <c r="E106" s="28">
        <v>3984</v>
      </c>
      <c r="F106" s="38">
        <v>1991</v>
      </c>
      <c r="G106" s="5"/>
    </row>
    <row r="107" spans="1:16" ht="12" customHeight="1">
      <c r="A107" s="42" t="s">
        <v>48</v>
      </c>
      <c r="B107" s="29">
        <v>76.599999999999994</v>
      </c>
      <c r="C107" s="29">
        <v>71.8</v>
      </c>
      <c r="D107" s="29">
        <v>79.099999999999994</v>
      </c>
      <c r="E107" s="29">
        <v>75</v>
      </c>
      <c r="F107" s="39">
        <v>82</v>
      </c>
      <c r="G107" s="5"/>
      <c r="P107" s="4"/>
    </row>
    <row r="108" spans="1:16" ht="24" customHeight="1">
      <c r="A108" s="9" t="s">
        <v>78</v>
      </c>
      <c r="B108" s="28"/>
      <c r="C108" s="28"/>
      <c r="D108" s="28"/>
      <c r="E108" s="28"/>
      <c r="F108" s="38"/>
      <c r="J108" s="5"/>
      <c r="K108" s="5"/>
      <c r="L108" s="5"/>
      <c r="M108" s="5"/>
      <c r="N108" s="5"/>
      <c r="O108" s="5"/>
    </row>
    <row r="109" spans="1:16" ht="11.25" customHeight="1">
      <c r="A109" s="6" t="s">
        <v>49</v>
      </c>
      <c r="B109" s="43">
        <v>16104</v>
      </c>
      <c r="C109" s="28">
        <v>3365</v>
      </c>
      <c r="D109" s="28">
        <v>3190</v>
      </c>
      <c r="E109" s="28">
        <v>6870</v>
      </c>
      <c r="F109" s="38">
        <v>2679</v>
      </c>
      <c r="G109" s="66"/>
      <c r="J109" s="5"/>
      <c r="K109" s="5"/>
      <c r="L109" s="5"/>
      <c r="M109" s="5"/>
      <c r="N109" s="5"/>
      <c r="O109" s="5"/>
    </row>
    <row r="110" spans="1:16" ht="11.25" customHeight="1">
      <c r="A110" s="16" t="s">
        <v>1</v>
      </c>
      <c r="B110" s="43"/>
      <c r="C110" s="28"/>
      <c r="D110" s="28"/>
      <c r="E110" s="28"/>
      <c r="F110" s="38"/>
      <c r="G110" s="66"/>
      <c r="J110" s="5"/>
      <c r="K110" s="5"/>
      <c r="L110" s="5"/>
      <c r="M110" s="5"/>
      <c r="N110" s="5"/>
      <c r="O110" s="5"/>
    </row>
    <row r="111" spans="1:16" ht="11.25" customHeight="1">
      <c r="A111" s="8" t="s">
        <v>50</v>
      </c>
      <c r="B111" s="47">
        <v>4.1356184798807742</v>
      </c>
      <c r="C111" s="47">
        <v>3.7444279346210996</v>
      </c>
      <c r="D111" s="47">
        <v>5.9247648902821322</v>
      </c>
      <c r="E111" s="47">
        <v>3.9155749636098984</v>
      </c>
      <c r="F111" s="48">
        <v>3.0608435983575961</v>
      </c>
      <c r="G111" s="66"/>
      <c r="J111" s="5"/>
      <c r="K111" s="5"/>
      <c r="L111" s="5"/>
      <c r="M111" s="5"/>
      <c r="N111" s="5"/>
      <c r="O111" s="5"/>
    </row>
    <row r="112" spans="1:16" ht="11.25" customHeight="1">
      <c r="A112" s="17" t="s">
        <v>8</v>
      </c>
      <c r="B112" s="29">
        <v>9.4510680576254344</v>
      </c>
      <c r="C112" s="29">
        <v>8.2912332838038623</v>
      </c>
      <c r="D112" s="29">
        <v>10.250783699059561</v>
      </c>
      <c r="E112" s="29">
        <v>9.4614264919941782</v>
      </c>
      <c r="F112" s="39">
        <v>9.9290780141843982</v>
      </c>
      <c r="G112" s="66"/>
      <c r="J112" s="5"/>
      <c r="K112" s="5"/>
      <c r="L112" s="5"/>
      <c r="M112" s="5"/>
      <c r="N112" s="5"/>
      <c r="O112" s="5"/>
    </row>
    <row r="113" spans="1:15" ht="11.25" customHeight="1">
      <c r="A113" s="17" t="s">
        <v>9</v>
      </c>
      <c r="B113" s="29">
        <v>10.394932935916543</v>
      </c>
      <c r="C113" s="29">
        <v>8.9450222882615158</v>
      </c>
      <c r="D113" s="29">
        <v>11.316614420062695</v>
      </c>
      <c r="E113" s="29">
        <v>10.480349344978166</v>
      </c>
      <c r="F113" s="39">
        <v>10.899589399029489</v>
      </c>
      <c r="G113" s="66"/>
      <c r="J113" s="5"/>
      <c r="K113" s="5"/>
      <c r="L113" s="5"/>
      <c r="M113" s="5"/>
      <c r="N113" s="5"/>
      <c r="O113" s="5"/>
    </row>
    <row r="114" spans="1:15" ht="23.25" customHeight="1">
      <c r="A114" s="54" t="s">
        <v>124</v>
      </c>
      <c r="B114" s="29">
        <v>5.2290944540727908</v>
      </c>
      <c r="C114" s="29">
        <v>3.9228760348947045</v>
      </c>
      <c r="D114" s="29">
        <v>6.0010948405638427</v>
      </c>
      <c r="E114" s="29">
        <v>5.686825578571181</v>
      </c>
      <c r="F114" s="39">
        <v>5.1513200257565996</v>
      </c>
      <c r="G114" s="67"/>
      <c r="J114" s="5"/>
      <c r="K114" s="5"/>
      <c r="L114" s="5"/>
      <c r="M114" s="5"/>
      <c r="N114" s="5"/>
      <c r="O114" s="5"/>
    </row>
    <row r="115" spans="1:15" ht="11.25" customHeight="1">
      <c r="A115" s="42" t="s">
        <v>11</v>
      </c>
      <c r="B115" s="29">
        <v>5.182017370185581</v>
      </c>
      <c r="C115" s="29">
        <v>3.6881268197994177</v>
      </c>
      <c r="D115" s="29">
        <v>5.925530495128787</v>
      </c>
      <c r="E115" s="29">
        <v>5.6930524306265768</v>
      </c>
      <c r="F115" s="39">
        <v>5.3039702233250621</v>
      </c>
      <c r="G115" s="68"/>
      <c r="J115" s="5"/>
      <c r="K115" s="5"/>
      <c r="L115" s="5"/>
      <c r="M115" s="5"/>
      <c r="N115" s="5"/>
      <c r="O115" s="5"/>
    </row>
    <row r="116" spans="1:15" ht="11.25" customHeight="1">
      <c r="A116" s="42" t="s">
        <v>12</v>
      </c>
      <c r="B116" s="29">
        <v>5.2786657400972894</v>
      </c>
      <c r="C116" s="29">
        <v>4.1723979825767996</v>
      </c>
      <c r="D116" s="29">
        <v>6.080606656368488</v>
      </c>
      <c r="E116" s="29">
        <v>5.6803730394234844</v>
      </c>
      <c r="F116" s="39">
        <v>4.9866131191432395</v>
      </c>
      <c r="G116" s="68"/>
      <c r="J116" s="5"/>
      <c r="K116" s="5"/>
      <c r="L116" s="5"/>
      <c r="M116" s="5"/>
      <c r="N116" s="5"/>
      <c r="O116" s="5"/>
    </row>
    <row r="117" spans="1:15" ht="21.75" customHeight="1">
      <c r="A117" s="9" t="s">
        <v>51</v>
      </c>
      <c r="B117" s="29">
        <v>3.6636860407352208</v>
      </c>
      <c r="C117" s="29">
        <v>3.684992570579495</v>
      </c>
      <c r="D117" s="29">
        <v>3.6990595611285269</v>
      </c>
      <c r="E117" s="29">
        <v>3.2314410480349345</v>
      </c>
      <c r="F117" s="39">
        <v>4.7032474804031352</v>
      </c>
      <c r="G117" s="69"/>
      <c r="J117" s="5"/>
      <c r="K117" s="5"/>
      <c r="L117" s="5"/>
      <c r="M117" s="5"/>
      <c r="N117" s="5"/>
      <c r="O117" s="5"/>
    </row>
    <row r="118" spans="1:15" ht="21.75" customHeight="1">
      <c r="A118" s="9" t="s">
        <v>52</v>
      </c>
      <c r="B118" s="29">
        <v>1.3909587680079483</v>
      </c>
      <c r="C118" s="29">
        <v>1.1292719167904903</v>
      </c>
      <c r="D118" s="29">
        <v>2.1630094043887147</v>
      </c>
      <c r="E118" s="29">
        <v>1.4119359534206697</v>
      </c>
      <c r="F118" s="39">
        <v>0.74654721911160882</v>
      </c>
      <c r="G118" s="69"/>
      <c r="J118" s="5"/>
      <c r="K118" s="5"/>
      <c r="L118" s="5"/>
      <c r="M118" s="5"/>
      <c r="N118" s="5"/>
      <c r="O118" s="5"/>
    </row>
    <row r="119" spans="1:15" ht="11.25" customHeight="1">
      <c r="A119" s="6" t="s">
        <v>70</v>
      </c>
      <c r="B119" s="7">
        <v>252</v>
      </c>
      <c r="C119" s="7">
        <v>52</v>
      </c>
      <c r="D119" s="7">
        <v>91</v>
      </c>
      <c r="E119" s="7">
        <v>95</v>
      </c>
      <c r="F119" s="40">
        <v>14</v>
      </c>
      <c r="G119" s="66"/>
      <c r="J119" s="5"/>
      <c r="K119" s="5"/>
      <c r="L119" s="5"/>
      <c r="M119" s="5"/>
      <c r="N119" s="5"/>
      <c r="O119" s="5"/>
    </row>
    <row r="120" spans="1:15" ht="11.25" customHeight="1">
      <c r="A120" s="8" t="s">
        <v>53</v>
      </c>
      <c r="B120" s="7">
        <v>142</v>
      </c>
      <c r="C120" s="7">
        <v>34</v>
      </c>
      <c r="D120" s="7">
        <v>48</v>
      </c>
      <c r="E120" s="7">
        <v>53</v>
      </c>
      <c r="F120" s="40">
        <v>7</v>
      </c>
      <c r="G120" s="66"/>
      <c r="J120" s="5"/>
      <c r="K120" s="5"/>
      <c r="L120" s="5"/>
      <c r="M120" s="5"/>
      <c r="N120" s="5"/>
      <c r="O120" s="5"/>
    </row>
    <row r="121" spans="1:15" ht="11.25" customHeight="1">
      <c r="A121" s="8" t="s">
        <v>54</v>
      </c>
      <c r="B121" s="7">
        <v>115</v>
      </c>
      <c r="C121" s="7">
        <v>18</v>
      </c>
      <c r="D121" s="7">
        <v>44</v>
      </c>
      <c r="E121" s="7">
        <v>50</v>
      </c>
      <c r="F121" s="40">
        <v>3</v>
      </c>
      <c r="G121" s="66"/>
      <c r="J121" s="5"/>
      <c r="K121" s="5"/>
      <c r="L121" s="5"/>
      <c r="M121" s="5"/>
      <c r="N121" s="5"/>
      <c r="O121" s="5"/>
    </row>
    <row r="122" spans="1:15" ht="21.75" customHeight="1">
      <c r="A122" s="9" t="s">
        <v>71</v>
      </c>
      <c r="B122" s="7">
        <v>638</v>
      </c>
      <c r="C122" s="7">
        <v>118</v>
      </c>
      <c r="D122" s="7">
        <v>130</v>
      </c>
      <c r="E122" s="7">
        <v>249</v>
      </c>
      <c r="F122" s="40">
        <v>141</v>
      </c>
      <c r="G122" s="70"/>
      <c r="J122" s="5"/>
      <c r="K122" s="5"/>
      <c r="L122" s="5"/>
      <c r="M122" s="5"/>
      <c r="N122" s="5"/>
      <c r="O122" s="5"/>
    </row>
    <row r="123" spans="1:15" ht="11.25" customHeight="1">
      <c r="A123" s="8" t="s">
        <v>55</v>
      </c>
      <c r="B123" s="7">
        <v>306</v>
      </c>
      <c r="C123" s="7">
        <v>66</v>
      </c>
      <c r="D123" s="7">
        <v>62</v>
      </c>
      <c r="E123" s="7">
        <v>119</v>
      </c>
      <c r="F123" s="40">
        <v>59</v>
      </c>
      <c r="G123" s="70"/>
      <c r="J123" s="5"/>
      <c r="K123" s="5"/>
      <c r="L123" s="5"/>
      <c r="M123" s="5"/>
      <c r="N123" s="5"/>
      <c r="O123" s="5"/>
    </row>
    <row r="124" spans="1:15" ht="11.25" customHeight="1">
      <c r="A124" s="8" t="s">
        <v>54</v>
      </c>
      <c r="B124" s="7">
        <v>243</v>
      </c>
      <c r="C124" s="7">
        <v>45</v>
      </c>
      <c r="D124" s="7">
        <v>39</v>
      </c>
      <c r="E124" s="7">
        <v>113</v>
      </c>
      <c r="F124" s="40">
        <v>46</v>
      </c>
      <c r="G124" s="70"/>
      <c r="J124" s="5"/>
      <c r="K124" s="5"/>
      <c r="L124" s="5"/>
      <c r="M124" s="5"/>
      <c r="N124" s="5"/>
      <c r="O124" s="5"/>
    </row>
    <row r="125" spans="1:15" ht="14.25" customHeight="1">
      <c r="A125" s="32" t="s">
        <v>66</v>
      </c>
      <c r="B125" s="31"/>
      <c r="C125" s="44"/>
      <c r="D125" s="44"/>
      <c r="E125" s="44"/>
      <c r="F125" s="45"/>
      <c r="G125" s="37"/>
      <c r="H125" s="37"/>
      <c r="I125" s="37"/>
      <c r="J125" s="5"/>
      <c r="K125" s="5"/>
      <c r="L125" s="5"/>
      <c r="M125" s="5"/>
      <c r="N125" s="5"/>
      <c r="O125" s="5"/>
    </row>
    <row r="126" spans="1:15" ht="21.75" customHeight="1">
      <c r="A126" s="80" t="s">
        <v>125</v>
      </c>
      <c r="B126" s="76">
        <v>108</v>
      </c>
      <c r="C126" s="31">
        <v>22</v>
      </c>
      <c r="D126" s="31">
        <v>24</v>
      </c>
      <c r="E126" s="31">
        <v>42</v>
      </c>
      <c r="F126" s="31">
        <v>20</v>
      </c>
      <c r="G126" s="41"/>
      <c r="H126" s="37"/>
      <c r="I126" s="37"/>
      <c r="J126" s="5"/>
      <c r="K126" s="5"/>
      <c r="L126" s="5"/>
      <c r="M126" s="5"/>
      <c r="N126" s="5"/>
      <c r="O126" s="5"/>
    </row>
    <row r="127" spans="1:15" ht="32.25" customHeight="1">
      <c r="A127" s="80" t="s">
        <v>126</v>
      </c>
      <c r="B127" s="76">
        <v>830.37962962962968</v>
      </c>
      <c r="C127" s="31">
        <v>970.09090909090912</v>
      </c>
      <c r="D127" s="31">
        <v>752</v>
      </c>
      <c r="E127" s="31">
        <v>835.09302325581393</v>
      </c>
      <c r="F127" s="31">
        <v>756.9473684210526</v>
      </c>
      <c r="G127" s="71"/>
      <c r="H127" s="72"/>
      <c r="I127" s="72"/>
      <c r="J127" s="5"/>
      <c r="K127" s="5"/>
      <c r="L127" s="5"/>
      <c r="M127" s="5"/>
      <c r="N127" s="5"/>
      <c r="O127" s="5"/>
    </row>
    <row r="128" spans="1:15" ht="14.25" customHeight="1">
      <c r="A128" s="32" t="s">
        <v>77</v>
      </c>
      <c r="B128" s="46"/>
      <c r="C128" s="44"/>
      <c r="D128" s="44"/>
      <c r="E128" s="44"/>
      <c r="F128" s="45"/>
      <c r="G128" s="37"/>
      <c r="H128" s="37"/>
      <c r="I128" s="37"/>
      <c r="J128" s="5"/>
      <c r="K128" s="5"/>
      <c r="L128" s="5"/>
      <c r="M128" s="5"/>
      <c r="N128" s="5"/>
      <c r="O128" s="5"/>
    </row>
    <row r="129" spans="1:15" ht="11.25" customHeight="1">
      <c r="A129" s="51" t="s">
        <v>56</v>
      </c>
      <c r="B129" s="31"/>
      <c r="C129" s="44"/>
      <c r="D129" s="44"/>
      <c r="E129" s="44"/>
      <c r="F129" s="45"/>
      <c r="G129" s="77"/>
      <c r="H129" s="37"/>
      <c r="I129" s="37"/>
      <c r="J129" s="5"/>
      <c r="K129" s="5"/>
      <c r="L129" s="5"/>
      <c r="M129" s="5"/>
      <c r="N129" s="5"/>
      <c r="O129" s="5"/>
    </row>
    <row r="130" spans="1:15" ht="11.25" customHeight="1">
      <c r="A130" s="10" t="s">
        <v>57</v>
      </c>
      <c r="B130" s="31"/>
      <c r="C130" s="44"/>
      <c r="D130" s="44"/>
      <c r="E130" s="44"/>
      <c r="F130" s="45"/>
      <c r="G130" s="37"/>
      <c r="H130" s="37"/>
      <c r="I130" s="37"/>
      <c r="J130" s="5"/>
      <c r="K130" s="5"/>
      <c r="L130" s="5"/>
      <c r="M130" s="5"/>
      <c r="N130" s="5"/>
      <c r="O130" s="5"/>
    </row>
    <row r="131" spans="1:15" ht="11.25" customHeight="1">
      <c r="A131" s="30" t="s">
        <v>58</v>
      </c>
      <c r="B131" s="31">
        <v>211762</v>
      </c>
      <c r="C131" s="31">
        <v>58718</v>
      </c>
      <c r="D131" s="31">
        <v>49490</v>
      </c>
      <c r="E131" s="31">
        <v>73884</v>
      </c>
      <c r="F131" s="31">
        <v>29670</v>
      </c>
      <c r="G131" s="41"/>
      <c r="H131" s="37"/>
      <c r="I131" s="37"/>
      <c r="J131" s="5"/>
      <c r="K131" s="5"/>
      <c r="L131" s="5"/>
      <c r="M131" s="5"/>
      <c r="N131" s="5"/>
      <c r="O131" s="5"/>
    </row>
    <row r="132" spans="1:15" ht="11.25" customHeight="1">
      <c r="A132" s="30" t="s">
        <v>59</v>
      </c>
      <c r="B132" s="31">
        <v>126431.80100000001</v>
      </c>
      <c r="C132" s="31">
        <v>35019.218000000001</v>
      </c>
      <c r="D132" s="31">
        <v>29532.600999999999</v>
      </c>
      <c r="E132" s="31">
        <v>43944.845999999998</v>
      </c>
      <c r="F132" s="31">
        <v>17935.137999999999</v>
      </c>
      <c r="G132" s="41"/>
      <c r="H132" s="37"/>
      <c r="I132" s="37"/>
      <c r="J132" s="5"/>
      <c r="K132" s="5"/>
      <c r="L132" s="5"/>
      <c r="M132" s="5"/>
      <c r="N132" s="5"/>
      <c r="O132" s="5"/>
    </row>
    <row r="133" spans="1:15" ht="11.25" customHeight="1">
      <c r="A133" s="10" t="s">
        <v>60</v>
      </c>
      <c r="B133" s="31"/>
      <c r="C133" s="31"/>
      <c r="D133" s="31"/>
      <c r="E133" s="31"/>
      <c r="F133" s="31"/>
      <c r="G133" s="41"/>
      <c r="H133" s="37"/>
      <c r="I133" s="37"/>
      <c r="J133" s="5"/>
      <c r="K133" s="5"/>
      <c r="L133" s="5"/>
      <c r="M133" s="5"/>
      <c r="N133" s="5"/>
      <c r="O133" s="5"/>
    </row>
    <row r="134" spans="1:15" ht="11.25" customHeight="1">
      <c r="A134" s="30" t="s">
        <v>58</v>
      </c>
      <c r="B134" s="31">
        <v>137359</v>
      </c>
      <c r="C134" s="31">
        <v>31336</v>
      </c>
      <c r="D134" s="31">
        <v>28711</v>
      </c>
      <c r="E134" s="31">
        <v>55881</v>
      </c>
      <c r="F134" s="31">
        <v>21431</v>
      </c>
      <c r="G134" s="41"/>
      <c r="H134" s="37"/>
      <c r="I134" s="37"/>
      <c r="J134" s="5"/>
      <c r="K134" s="5"/>
      <c r="L134" s="5"/>
      <c r="M134" s="5"/>
      <c r="N134" s="5"/>
      <c r="O134" s="5"/>
    </row>
    <row r="135" spans="1:15" ht="11.25" customHeight="1">
      <c r="A135" s="30" t="s">
        <v>59</v>
      </c>
      <c r="B135" s="31">
        <v>924221.66799999995</v>
      </c>
      <c r="C135" s="31">
        <v>208146.899</v>
      </c>
      <c r="D135" s="31">
        <v>189593.18900000001</v>
      </c>
      <c r="E135" s="31">
        <v>377529.59100000001</v>
      </c>
      <c r="F135" s="31">
        <v>148951.99100000001</v>
      </c>
      <c r="G135" s="41"/>
      <c r="H135" s="37"/>
      <c r="I135" s="37"/>
      <c r="J135" s="5"/>
      <c r="K135" s="5"/>
      <c r="L135" s="5"/>
      <c r="M135" s="5"/>
      <c r="N135" s="5"/>
      <c r="O135" s="5"/>
    </row>
    <row r="136" spans="1:15" ht="11.25" customHeight="1">
      <c r="A136" s="10" t="s">
        <v>61</v>
      </c>
      <c r="B136" s="31"/>
      <c r="C136" s="31"/>
      <c r="D136" s="31"/>
      <c r="E136" s="31"/>
      <c r="F136" s="31"/>
      <c r="G136" s="41"/>
      <c r="H136" s="37"/>
      <c r="I136" s="37"/>
      <c r="J136" s="5"/>
      <c r="K136" s="5"/>
      <c r="L136" s="5"/>
      <c r="M136" s="5"/>
      <c r="N136" s="5"/>
      <c r="O136" s="5"/>
    </row>
    <row r="137" spans="1:15" ht="11.25" customHeight="1">
      <c r="A137" s="30" t="s">
        <v>62</v>
      </c>
      <c r="B137" s="31">
        <v>105</v>
      </c>
      <c r="C137" s="31">
        <v>276</v>
      </c>
      <c r="D137" s="31">
        <v>235</v>
      </c>
      <c r="E137" s="31">
        <v>406</v>
      </c>
      <c r="F137" s="31">
        <v>133</v>
      </c>
      <c r="G137" s="41"/>
      <c r="H137" s="37"/>
      <c r="I137" s="37"/>
      <c r="J137" s="5"/>
      <c r="K137" s="5"/>
      <c r="L137" s="5"/>
      <c r="M137" s="5"/>
      <c r="N137" s="5"/>
      <c r="O137" s="5"/>
    </row>
    <row r="138" spans="1:15" ht="11.25" customHeight="1">
      <c r="A138" s="30" t="s">
        <v>59</v>
      </c>
      <c r="B138" s="31">
        <v>11941.5</v>
      </c>
      <c r="C138" s="31">
        <v>3139.5</v>
      </c>
      <c r="D138" s="31">
        <v>2675</v>
      </c>
      <c r="E138" s="31">
        <v>4605</v>
      </c>
      <c r="F138" s="31">
        <v>1522</v>
      </c>
      <c r="G138" s="41"/>
      <c r="H138" s="37"/>
      <c r="I138" s="37"/>
      <c r="J138" s="5"/>
      <c r="K138" s="5"/>
      <c r="L138" s="5"/>
      <c r="M138" s="5"/>
      <c r="N138" s="5"/>
      <c r="O138" s="5"/>
    </row>
    <row r="139" spans="1:15" ht="11.25" customHeight="1">
      <c r="A139" s="51" t="s">
        <v>63</v>
      </c>
      <c r="B139" s="31"/>
      <c r="C139" s="31"/>
      <c r="D139" s="31"/>
      <c r="E139" s="31"/>
      <c r="F139" s="31"/>
      <c r="G139" s="41"/>
      <c r="H139" s="37"/>
      <c r="I139" s="37"/>
      <c r="J139" s="5"/>
      <c r="K139" s="5"/>
      <c r="L139" s="5"/>
      <c r="M139" s="5"/>
      <c r="N139" s="5"/>
      <c r="O139" s="5"/>
    </row>
    <row r="140" spans="1:15" ht="11.25" customHeight="1">
      <c r="A140" s="10" t="s">
        <v>62</v>
      </c>
      <c r="B140" s="31">
        <v>16711</v>
      </c>
      <c r="C140" s="31">
        <v>4459</v>
      </c>
      <c r="D140" s="31">
        <v>4438</v>
      </c>
      <c r="E140" s="31">
        <v>5315</v>
      </c>
      <c r="F140" s="31">
        <v>2499</v>
      </c>
      <c r="G140" s="41"/>
      <c r="H140" s="37"/>
      <c r="I140" s="37"/>
      <c r="J140" s="5"/>
      <c r="K140" s="5"/>
      <c r="L140" s="5"/>
      <c r="M140" s="5"/>
      <c r="N140" s="5"/>
      <c r="O140" s="5"/>
    </row>
    <row r="141" spans="1:15" ht="11.25" customHeight="1">
      <c r="A141" s="10" t="s">
        <v>59</v>
      </c>
      <c r="B141" s="31">
        <v>138198.46900000001</v>
      </c>
      <c r="C141" s="31">
        <v>36673.959000000003</v>
      </c>
      <c r="D141" s="31">
        <v>38261.334999999999</v>
      </c>
      <c r="E141" s="31">
        <v>42246.930999999997</v>
      </c>
      <c r="F141" s="31">
        <v>21016.243999999999</v>
      </c>
      <c r="G141" s="41"/>
      <c r="H141" s="37"/>
      <c r="I141" s="37"/>
      <c r="J141" s="5"/>
      <c r="K141" s="5"/>
      <c r="L141" s="5"/>
      <c r="M141" s="5"/>
      <c r="N141" s="5"/>
      <c r="O141" s="5"/>
    </row>
    <row r="142" spans="1:15" ht="11.25" customHeight="1">
      <c r="A142" s="6" t="s">
        <v>64</v>
      </c>
      <c r="B142" s="31"/>
      <c r="C142" s="44"/>
      <c r="D142" s="44"/>
      <c r="E142" s="44"/>
      <c r="F142" s="45"/>
      <c r="G142" s="37"/>
      <c r="H142" s="37"/>
      <c r="I142" s="37"/>
      <c r="J142" s="5"/>
      <c r="K142" s="5"/>
      <c r="L142" s="5"/>
      <c r="M142" s="5"/>
      <c r="N142" s="5"/>
      <c r="O142" s="5"/>
    </row>
    <row r="143" spans="1:15" ht="11.25" customHeight="1">
      <c r="A143" s="10" t="s">
        <v>72</v>
      </c>
      <c r="B143" s="31"/>
      <c r="C143" s="44"/>
      <c r="D143" s="44"/>
      <c r="E143" s="44"/>
      <c r="F143" s="45"/>
      <c r="G143" s="37"/>
      <c r="H143" s="37"/>
      <c r="I143" s="37"/>
      <c r="J143" s="5"/>
      <c r="K143" s="5"/>
      <c r="L143" s="5"/>
      <c r="M143" s="5"/>
      <c r="N143" s="5"/>
      <c r="O143" s="5"/>
    </row>
    <row r="144" spans="1:15" ht="11.25" customHeight="1">
      <c r="A144" s="30" t="s">
        <v>11</v>
      </c>
      <c r="B144" s="31">
        <v>857</v>
      </c>
      <c r="C144" s="31">
        <v>215</v>
      </c>
      <c r="D144" s="31">
        <v>177</v>
      </c>
      <c r="E144" s="31">
        <v>343</v>
      </c>
      <c r="F144" s="31">
        <v>122</v>
      </c>
      <c r="G144" s="41"/>
      <c r="H144" s="37"/>
      <c r="I144" s="41"/>
      <c r="J144" s="5"/>
      <c r="K144" s="5"/>
      <c r="L144" s="5"/>
      <c r="M144" s="5"/>
      <c r="N144" s="5"/>
      <c r="O144" s="5"/>
    </row>
    <row r="145" spans="1:15" ht="11.25" customHeight="1">
      <c r="A145" s="30" t="s">
        <v>12</v>
      </c>
      <c r="B145" s="31">
        <v>900</v>
      </c>
      <c r="C145" s="31">
        <v>218</v>
      </c>
      <c r="D145" s="31">
        <v>191</v>
      </c>
      <c r="E145" s="31">
        <v>342</v>
      </c>
      <c r="F145" s="31">
        <v>149</v>
      </c>
      <c r="G145" s="41"/>
      <c r="H145" s="75"/>
      <c r="I145" s="41"/>
      <c r="J145" s="5"/>
      <c r="K145" s="5"/>
      <c r="L145" s="5"/>
      <c r="M145" s="5"/>
      <c r="N145" s="5"/>
      <c r="O145" s="5"/>
    </row>
    <row r="146" spans="1:15" ht="11.25" customHeight="1">
      <c r="A146" s="10" t="s">
        <v>73</v>
      </c>
      <c r="B146" s="31"/>
      <c r="C146" s="31"/>
      <c r="D146" s="31"/>
      <c r="E146" s="31"/>
      <c r="F146" s="31"/>
      <c r="G146" s="41"/>
      <c r="H146" s="75"/>
      <c r="I146" s="41"/>
      <c r="J146" s="5"/>
      <c r="K146" s="5"/>
      <c r="L146" s="5"/>
      <c r="M146" s="5"/>
      <c r="N146" s="5"/>
      <c r="O146" s="5"/>
    </row>
    <row r="147" spans="1:15" ht="11.25" customHeight="1">
      <c r="A147" s="30" t="s">
        <v>11</v>
      </c>
      <c r="B147" s="31">
        <v>5855</v>
      </c>
      <c r="C147" s="31">
        <v>5784</v>
      </c>
      <c r="D147" s="31">
        <v>6056</v>
      </c>
      <c r="E147" s="31">
        <v>5778</v>
      </c>
      <c r="F147" s="31">
        <v>5908</v>
      </c>
      <c r="G147" s="41"/>
      <c r="H147" s="37"/>
      <c r="I147" s="41"/>
      <c r="J147" s="5"/>
      <c r="K147" s="5"/>
      <c r="L147" s="5"/>
      <c r="M147" s="5"/>
      <c r="N147" s="5"/>
      <c r="O147" s="5"/>
    </row>
    <row r="148" spans="1:15" ht="11.25" customHeight="1">
      <c r="A148" s="30" t="s">
        <v>12</v>
      </c>
      <c r="B148" s="31">
        <v>5849</v>
      </c>
      <c r="C148" s="31">
        <v>5678</v>
      </c>
      <c r="D148" s="31">
        <v>5836</v>
      </c>
      <c r="E148" s="31">
        <v>5865</v>
      </c>
      <c r="F148" s="31">
        <v>6077</v>
      </c>
      <c r="G148" s="41"/>
      <c r="H148" s="37"/>
      <c r="I148" s="41"/>
      <c r="J148" s="5"/>
      <c r="K148" s="5"/>
      <c r="L148" s="5"/>
      <c r="M148" s="5"/>
      <c r="N148" s="5"/>
      <c r="O148" s="5"/>
    </row>
    <row r="149" spans="1:15" ht="7.5" customHeight="1">
      <c r="G149" s="5"/>
      <c r="H149" s="5"/>
      <c r="I149" s="5"/>
      <c r="J149" s="5"/>
      <c r="K149" s="5"/>
      <c r="L149" s="5"/>
      <c r="M149" s="5"/>
      <c r="N149" s="5"/>
      <c r="O149" s="5"/>
    </row>
    <row r="150" spans="1:15" s="35" customFormat="1" ht="12.75" customHeight="1">
      <c r="A150" s="35" t="s">
        <v>127</v>
      </c>
    </row>
    <row r="151" spans="1:15" s="35" customFormat="1" ht="12.75" customHeight="1">
      <c r="A151" s="35" t="s">
        <v>128</v>
      </c>
    </row>
    <row r="152" spans="1:15" s="35" customFormat="1" ht="12.75" customHeight="1">
      <c r="A152" s="35" t="s">
        <v>129</v>
      </c>
    </row>
    <row r="153" spans="1:15" s="35" customFormat="1" ht="12.75" customHeight="1">
      <c r="A153" s="35" t="s">
        <v>130</v>
      </c>
    </row>
    <row r="154" spans="1:15" s="35" customFormat="1" ht="12.75" customHeight="1">
      <c r="A154" s="35" t="s">
        <v>131</v>
      </c>
    </row>
    <row r="155" spans="1:15" s="35" customFormat="1" ht="4.5" customHeight="1"/>
    <row r="156" spans="1:15" ht="11.25" customHeight="1">
      <c r="A156" s="50" t="s">
        <v>132</v>
      </c>
      <c r="D156" s="50" t="s">
        <v>76</v>
      </c>
      <c r="E156" s="50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" customHeight="1">
      <c r="A157" s="73" t="s">
        <v>75</v>
      </c>
      <c r="B157" s="15"/>
      <c r="C157" s="15"/>
      <c r="E157" s="52"/>
      <c r="F157" s="53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" customHeight="1">
      <c r="A158" s="74" t="s">
        <v>80</v>
      </c>
      <c r="B158" s="15"/>
      <c r="C158" s="15"/>
      <c r="E158" s="52"/>
      <c r="F158" s="53"/>
      <c r="G158" s="5"/>
      <c r="H158" s="5"/>
      <c r="I158" s="5"/>
      <c r="J158" s="5"/>
      <c r="K158" s="5"/>
      <c r="L158" s="5"/>
      <c r="M158" s="5"/>
      <c r="N158" s="5"/>
      <c r="O158" s="5"/>
    </row>
  </sheetData>
  <mergeCells count="3">
    <mergeCell ref="A3:A4"/>
    <mergeCell ref="B3:B4"/>
    <mergeCell ref="C3:F3"/>
  </mergeCells>
  <pageMargins left="0.78740157480314965" right="0.78740157480314965" top="0.78740157480314965" bottom="0.98425196850393704" header="0.51181102362204722" footer="0.51181102362204722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33021317tab02</vt:lpstr>
      <vt:lpstr>'33021317tab02'!Názvy_tisku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Frelich</dc:creator>
  <cp:lastModifiedBy>Ing. Dagmar Dvořáková</cp:lastModifiedBy>
  <cp:lastPrinted>2017-05-03T07:36:03Z</cp:lastPrinted>
  <dcterms:created xsi:type="dcterms:W3CDTF">2017-04-10T09:55:24Z</dcterms:created>
  <dcterms:modified xsi:type="dcterms:W3CDTF">2017-11-13T14:54:20Z</dcterms:modified>
</cp:coreProperties>
</file>