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510"/>
  </bookViews>
  <sheets>
    <sheet name="33021317tab04" sheetId="12" r:id="rId1"/>
  </sheets>
  <definedNames>
    <definedName name="_xlnm.Print_Area" localSheetId="0">'33021317tab04'!$A$1:$R$65</definedName>
    <definedName name="skryjrad_cz">#N/A</definedName>
    <definedName name="skryjrad_en">#N/A</definedName>
    <definedName name="tab_r1">#N/A</definedName>
    <definedName name="tabulka">#N/A</definedName>
  </definedNames>
  <calcPr calcId="125725"/>
</workbook>
</file>

<file path=xl/calcChain.xml><?xml version="1.0" encoding="utf-8"?>
<calcChain xmlns="http://schemas.openxmlformats.org/spreadsheetml/2006/main">
  <c r="P38" i="12"/>
  <c r="O38"/>
  <c r="N38"/>
  <c r="M38"/>
  <c r="L38"/>
  <c r="K38"/>
  <c r="J38"/>
  <c r="I38"/>
  <c r="H38"/>
  <c r="G38"/>
  <c r="F38"/>
  <c r="E38"/>
  <c r="D38"/>
  <c r="C38"/>
  <c r="B38"/>
  <c r="Q18"/>
  <c r="P18"/>
  <c r="O18"/>
  <c r="N18"/>
  <c r="M18"/>
  <c r="L18"/>
  <c r="K18"/>
  <c r="J18"/>
  <c r="I18"/>
  <c r="H18"/>
  <c r="G18"/>
  <c r="F18"/>
  <c r="E18"/>
  <c r="D18"/>
  <c r="C18"/>
  <c r="B18"/>
  <c r="Q8"/>
  <c r="P8"/>
  <c r="O8"/>
  <c r="N8"/>
  <c r="M8"/>
  <c r="L8"/>
  <c r="K8"/>
  <c r="J8"/>
  <c r="I8"/>
  <c r="H8"/>
  <c r="G8"/>
  <c r="F8"/>
  <c r="E8"/>
  <c r="D8"/>
  <c r="C8"/>
  <c r="B8"/>
  <c r="Q7"/>
  <c r="P7"/>
  <c r="O7"/>
  <c r="N7"/>
  <c r="M7"/>
  <c r="L7"/>
  <c r="K7"/>
  <c r="J7"/>
  <c r="I7"/>
  <c r="H7"/>
  <c r="G7"/>
  <c r="F7"/>
  <c r="E7"/>
  <c r="D7"/>
  <c r="C7"/>
  <c r="B7"/>
</calcChain>
</file>

<file path=xl/sharedStrings.xml><?xml version="1.0" encoding="utf-8"?>
<sst xmlns="http://schemas.openxmlformats.org/spreadsheetml/2006/main" count="120" uniqueCount="49">
  <si>
    <t>muži</t>
  </si>
  <si>
    <t>ženy</t>
  </si>
  <si>
    <t>20–24 let</t>
  </si>
  <si>
    <t>25–29 let</t>
  </si>
  <si>
    <t>z toho ve věku:</t>
  </si>
  <si>
    <t>Počet obyvatel k 31. 12.</t>
  </si>
  <si>
    <t>z toho ve věku (%):</t>
  </si>
  <si>
    <t>0–14 let</t>
  </si>
  <si>
    <t>15–29 let</t>
  </si>
  <si>
    <t>Počet obyvatel ve věku 0–29 let</t>
  </si>
  <si>
    <t>v tom ve věku:</t>
  </si>
  <si>
    <t>0–4 let</t>
  </si>
  <si>
    <t>5–9 let</t>
  </si>
  <si>
    <t>10–14 let</t>
  </si>
  <si>
    <t>15–19 let</t>
  </si>
  <si>
    <r>
      <t>Index stáří</t>
    </r>
    <r>
      <rPr>
        <vertAlign val="superscript"/>
        <sz val="8"/>
        <rFont val="Arial"/>
        <family val="2"/>
        <charset val="238"/>
      </rPr>
      <t>2)</t>
    </r>
  </si>
  <si>
    <r>
      <t>Index ekonomického zatížení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</t>
    </r>
  </si>
  <si>
    <t>Průměrný věk k 31. 12.</t>
  </si>
  <si>
    <t>Naděje dožití při narození (dvouleté období)</t>
  </si>
  <si>
    <t>Živě narození</t>
  </si>
  <si>
    <t>z toho matkám ve věku do 29 let</t>
  </si>
  <si>
    <t>Podíl dětí narozených mimo manželství (%)</t>
  </si>
  <si>
    <t>Podíl dětí narozených mimo manželství matkám ve věku do 29 let (%)</t>
  </si>
  <si>
    <t>Průměrný věk matky při narození dítěte</t>
  </si>
  <si>
    <t>Potraty celkem</t>
  </si>
  <si>
    <t>z toho u žen ve věku do 29 let</t>
  </si>
  <si>
    <t>z toho umělá přerušení těhotenství</t>
  </si>
  <si>
    <t>Zemřelí</t>
  </si>
  <si>
    <t>0–29 let</t>
  </si>
  <si>
    <t>z toho muži (%)</t>
  </si>
  <si>
    <t>do 28 dnů</t>
  </si>
  <si>
    <t>do 1 roku</t>
  </si>
  <si>
    <t>Sňatky</t>
  </si>
  <si>
    <t>z toho ženichové ve věku:</t>
  </si>
  <si>
    <t>do 24 let</t>
  </si>
  <si>
    <t>z toho nevěsty ve věku:</t>
  </si>
  <si>
    <t>Průměrný věk při prvním sňatku</t>
  </si>
  <si>
    <t>ženichové</t>
  </si>
  <si>
    <t>nevěsty</t>
  </si>
  <si>
    <t>Rozvody</t>
  </si>
  <si>
    <t>z toho muži ve věku:</t>
  </si>
  <si>
    <t>z toho ženy ve věku:</t>
  </si>
  <si>
    <t>Přírůstek/úbytek stěhováním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</si>
  <si>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data k 31. 12. 2011 navazují na výsledky SLDB 2011 a nejsou srovnatelná s předchozími roky</t>
    </r>
  </si>
  <si>
    <r>
      <t>OBYVATELSTVO</t>
    </r>
    <r>
      <rPr>
        <b/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</si>
  <si>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poměr osob ve věku 65 a více let na 100 osob ve věku 0–14 let </t>
    </r>
  </si>
  <si>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  <charset val="238"/>
      </rPr>
      <t>poměr osob ve věku 0–14 let a 65 a více let na 100 osob ve věku 15–64 let</t>
    </r>
  </si>
  <si>
    <t>Vývoj vybraných ukazatelů v Libereckém kraji – obyvatelstvo</t>
  </si>
  <si>
    <t>při narození prvního dítěte</t>
  </si>
</sst>
</file>

<file path=xl/styles.xml><?xml version="1.0" encoding="utf-8"?>
<styleSheet xmlns="http://schemas.openxmlformats.org/spreadsheetml/2006/main">
  <numFmts count="6">
    <numFmt numFmtId="164" formatCode="#,##0_ ;\-#,##0\ "/>
    <numFmt numFmtId="165" formatCode="#,##0.0_ ;\-#,##0.0\ "/>
    <numFmt numFmtId="166" formatCode="\$#,##0\ ;\(\$#,##0\)"/>
    <numFmt numFmtId="167" formatCode="0.0_ ;\-0.0\ "/>
    <numFmt numFmtId="168" formatCode="0.00_ ;\-0.00\ "/>
    <numFmt numFmtId="169" formatCode="#,##0.00_ ;\-#,##0.00\ "/>
  </numFmts>
  <fonts count="24"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  <font>
      <sz val="10"/>
      <name val="Times New Roman CE"/>
      <family val="1"/>
      <charset val="238"/>
    </font>
    <font>
      <sz val="10"/>
      <name val="Arial CE"/>
    </font>
    <font>
      <sz val="10"/>
      <name val="MS Sans Serif"/>
      <family val="2"/>
      <charset val="238"/>
    </font>
    <font>
      <sz val="10"/>
      <color theme="1"/>
      <name val="Arial"/>
      <family val="2"/>
      <charset val="238"/>
    </font>
    <font>
      <sz val="12"/>
      <name val="Times New Roman CE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2">
    <xf numFmtId="0" fontId="0" fillId="0" borderId="0"/>
    <xf numFmtId="0" fontId="3" fillId="0" borderId="0"/>
    <xf numFmtId="0" fontId="3" fillId="2" borderId="0" applyFont="0" applyFill="0" applyBorder="0" applyAlignment="0" applyProtection="0"/>
    <xf numFmtId="3" fontId="3" fillId="2" borderId="0" applyFont="0" applyFill="0" applyBorder="0" applyAlignment="0" applyProtection="0"/>
    <xf numFmtId="166" fontId="3" fillId="2" borderId="0" applyFont="0" applyFill="0" applyBorder="0" applyAlignment="0" applyProtection="0"/>
    <xf numFmtId="0" fontId="3" fillId="0" borderId="0"/>
    <xf numFmtId="2" fontId="3" fillId="2" borderId="0" applyFont="0" applyFill="0" applyBorder="0" applyAlignment="0" applyProtection="0"/>
    <xf numFmtId="0" fontId="8" fillId="2" borderId="0" applyNumberFormat="0" applyFill="0" applyBorder="0" applyAlignment="0" applyProtection="0"/>
    <xf numFmtId="0" fontId="9" fillId="2" borderId="0" applyNumberFormat="0" applyFill="0" applyBorder="0" applyAlignment="0" applyProtection="0"/>
    <xf numFmtId="0" fontId="10" fillId="0" borderId="0"/>
    <xf numFmtId="0" fontId="11" fillId="0" borderId="0"/>
    <xf numFmtId="0" fontId="11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3" fillId="0" borderId="0">
      <alignment vertical="top"/>
    </xf>
    <xf numFmtId="0" fontId="13" fillId="0" borderId="0" applyNumberFormat="0" applyFill="0" applyBorder="0" applyAlignment="0" applyProtection="0"/>
    <xf numFmtId="0" fontId="11" fillId="3" borderId="10" applyNumberFormat="0" applyFont="0" applyAlignment="0" applyProtection="0"/>
    <xf numFmtId="0" fontId="14" fillId="0" borderId="0"/>
    <xf numFmtId="0" fontId="15" fillId="0" borderId="0"/>
    <xf numFmtId="0" fontId="14" fillId="0" borderId="0"/>
    <xf numFmtId="0" fontId="16" fillId="0" borderId="0"/>
    <xf numFmtId="0" fontId="17" fillId="0" borderId="0"/>
    <xf numFmtId="0" fontId="7" fillId="0" borderId="0"/>
    <xf numFmtId="0" fontId="18" fillId="0" borderId="0"/>
    <xf numFmtId="0" fontId="11" fillId="0" borderId="0"/>
    <xf numFmtId="0" fontId="11" fillId="0" borderId="0"/>
    <xf numFmtId="0" fontId="2" fillId="0" borderId="0"/>
    <xf numFmtId="0" fontId="1" fillId="0" borderId="0"/>
    <xf numFmtId="0" fontId="1" fillId="4" borderId="0" applyNumberFormat="0" applyBorder="0" applyAlignment="0" applyProtection="0"/>
    <xf numFmtId="0" fontId="1" fillId="3" borderId="10" applyNumberFormat="0" applyFont="0" applyAlignment="0" applyProtection="0"/>
    <xf numFmtId="0" fontId="1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5" fillId="0" borderId="0" xfId="1" applyFont="1" applyFill="1"/>
    <xf numFmtId="0" fontId="6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horizontal="left"/>
    </xf>
    <xf numFmtId="164" fontId="5" fillId="0" borderId="1" xfId="1" applyNumberFormat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right"/>
    </xf>
    <xf numFmtId="0" fontId="4" fillId="0" borderId="5" xfId="1" applyFont="1" applyFill="1" applyBorder="1" applyAlignment="1">
      <alignment horizontal="left"/>
    </xf>
    <xf numFmtId="3" fontId="5" fillId="0" borderId="6" xfId="1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left" indent="1"/>
    </xf>
    <xf numFmtId="0" fontId="4" fillId="0" borderId="7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indent="1"/>
    </xf>
    <xf numFmtId="0" fontId="5" fillId="0" borderId="8" xfId="1" applyFont="1" applyFill="1" applyBorder="1" applyAlignment="1">
      <alignment horizontal="left" wrapText="1"/>
    </xf>
    <xf numFmtId="0" fontId="5" fillId="0" borderId="0" xfId="1" applyFont="1" applyFill="1" applyAlignment="1">
      <alignment horizontal="left" indent="1"/>
    </xf>
    <xf numFmtId="0" fontId="7" fillId="0" borderId="0" xfId="1" applyFont="1" applyFill="1" applyBorder="1"/>
    <xf numFmtId="0" fontId="5" fillId="0" borderId="0" xfId="1" applyFont="1" applyFill="1" applyBorder="1"/>
    <xf numFmtId="0" fontId="5" fillId="0" borderId="9" xfId="1" applyFont="1" applyFill="1" applyBorder="1" applyAlignment="1">
      <alignment horizontal="left"/>
    </xf>
    <xf numFmtId="0" fontId="5" fillId="0" borderId="9" xfId="1" applyFont="1" applyFill="1" applyBorder="1" applyAlignment="1">
      <alignment horizontal="left" indent="1"/>
    </xf>
    <xf numFmtId="0" fontId="5" fillId="0" borderId="9" xfId="1" applyFont="1" applyFill="1" applyBorder="1" applyAlignment="1">
      <alignment horizontal="left" wrapText="1"/>
    </xf>
    <xf numFmtId="0" fontId="5" fillId="0" borderId="9" xfId="1" applyFont="1" applyFill="1" applyBorder="1" applyAlignment="1">
      <alignment horizontal="left" indent="2"/>
    </xf>
    <xf numFmtId="167" fontId="5" fillId="0" borderId="0" xfId="1" applyNumberFormat="1" applyFont="1" applyFill="1"/>
    <xf numFmtId="0" fontId="5" fillId="0" borderId="8" xfId="1" applyFont="1" applyFill="1" applyBorder="1" applyAlignment="1">
      <alignment horizontal="left" indent="2"/>
    </xf>
    <xf numFmtId="0" fontId="5" fillId="0" borderId="8" xfId="10" applyFont="1" applyFill="1" applyBorder="1" applyAlignment="1">
      <alignment horizontal="left"/>
    </xf>
    <xf numFmtId="0" fontId="5" fillId="0" borderId="8" xfId="10" applyFont="1" applyFill="1" applyBorder="1" applyAlignment="1">
      <alignment horizontal="left" indent="1"/>
    </xf>
    <xf numFmtId="0" fontId="5" fillId="0" borderId="8" xfId="1" applyFont="1" applyFill="1" applyBorder="1"/>
    <xf numFmtId="0" fontId="5" fillId="0" borderId="0" xfId="1" applyFont="1" applyFill="1" applyBorder="1" applyAlignment="1">
      <alignment horizontal="left" vertical="top"/>
    </xf>
    <xf numFmtId="165" fontId="5" fillId="0" borderId="12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4" fontId="5" fillId="0" borderId="1" xfId="9" applyNumberFormat="1" applyFont="1" applyFill="1" applyBorder="1" applyAlignment="1">
      <alignment horizontal="right"/>
    </xf>
    <xf numFmtId="164" fontId="5" fillId="0" borderId="0" xfId="9" applyNumberFormat="1" applyFont="1" applyFill="1" applyBorder="1" applyAlignment="1">
      <alignment horizontal="right"/>
    </xf>
    <xf numFmtId="165" fontId="5" fillId="0" borderId="1" xfId="9" applyNumberFormat="1" applyFont="1" applyFill="1" applyBorder="1" applyAlignment="1">
      <alignment horizontal="right"/>
    </xf>
    <xf numFmtId="165" fontId="5" fillId="0" borderId="0" xfId="9" applyNumberFormat="1" applyFont="1" applyFill="1" applyBorder="1" applyAlignment="1">
      <alignment horizontal="right"/>
    </xf>
    <xf numFmtId="0" fontId="5" fillId="0" borderId="1" xfId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165" fontId="5" fillId="0" borderId="0" xfId="1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0" fontId="6" fillId="0" borderId="0" xfId="10" applyFont="1" applyBorder="1" applyAlignment="1">
      <alignment horizontal="left"/>
    </xf>
    <xf numFmtId="0" fontId="5" fillId="0" borderId="2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left" indent="1"/>
    </xf>
    <xf numFmtId="0" fontId="5" fillId="0" borderId="13" xfId="1" applyFont="1" applyFill="1" applyBorder="1" applyAlignment="1">
      <alignment horizontal="left"/>
    </xf>
    <xf numFmtId="164" fontId="21" fillId="0" borderId="1" xfId="0" applyNumberFormat="1" applyFont="1" applyFill="1" applyBorder="1" applyAlignment="1">
      <alignment horizontal="right"/>
    </xf>
    <xf numFmtId="164" fontId="22" fillId="0" borderId="1" xfId="0" applyNumberFormat="1" applyFont="1" applyFill="1" applyBorder="1" applyAlignment="1">
      <alignment horizontal="right"/>
    </xf>
    <xf numFmtId="167" fontId="22" fillId="0" borderId="1" xfId="0" applyNumberFormat="1" applyFont="1" applyFill="1" applyBorder="1" applyAlignment="1">
      <alignment horizontal="right"/>
    </xf>
    <xf numFmtId="168" fontId="22" fillId="0" borderId="1" xfId="0" applyNumberFormat="1" applyFont="1" applyFill="1" applyBorder="1" applyAlignment="1">
      <alignment horizontal="right"/>
    </xf>
    <xf numFmtId="165" fontId="22" fillId="0" borderId="1" xfId="0" applyNumberFormat="1" applyFont="1" applyFill="1" applyBorder="1" applyAlignment="1">
      <alignment horizontal="right"/>
    </xf>
    <xf numFmtId="164" fontId="22" fillId="0" borderId="13" xfId="0" applyNumberFormat="1" applyFont="1" applyFill="1" applyBorder="1" applyAlignment="1">
      <alignment horizontal="right"/>
    </xf>
    <xf numFmtId="0" fontId="5" fillId="0" borderId="13" xfId="10" applyFont="1" applyFill="1" applyBorder="1" applyAlignment="1">
      <alignment horizontal="left"/>
    </xf>
    <xf numFmtId="0" fontId="5" fillId="0" borderId="0" xfId="1" applyFont="1" applyFill="1" applyBorder="1" applyAlignment="1">
      <alignment horizontal="right"/>
    </xf>
    <xf numFmtId="0" fontId="5" fillId="0" borderId="13" xfId="10" applyFont="1" applyFill="1" applyBorder="1" applyAlignment="1">
      <alignment horizontal="left" indent="1"/>
    </xf>
    <xf numFmtId="0" fontId="5" fillId="0" borderId="13" xfId="1" applyFont="1" applyFill="1" applyBorder="1"/>
    <xf numFmtId="165" fontId="5" fillId="0" borderId="0" xfId="0" applyNumberFormat="1" applyFont="1"/>
    <xf numFmtId="164" fontId="5" fillId="0" borderId="0" xfId="0" applyNumberFormat="1" applyFont="1"/>
    <xf numFmtId="169" fontId="5" fillId="0" borderId="0" xfId="1" applyNumberFormat="1" applyFont="1" applyFill="1" applyAlignment="1">
      <alignment horizontal="right"/>
    </xf>
    <xf numFmtId="164" fontId="23" fillId="0" borderId="1" xfId="0" applyNumberFormat="1" applyFont="1" applyFill="1" applyBorder="1" applyAlignment="1">
      <alignment horizontal="right"/>
    </xf>
    <xf numFmtId="164" fontId="23" fillId="0" borderId="0" xfId="0" applyNumberFormat="1" applyFont="1"/>
  </cellXfs>
  <cellStyles count="32">
    <cellStyle name="20 % – Zvýraznění5 2" xfId="11"/>
    <cellStyle name="20 % – Zvýraznění5 2 2" xfId="27"/>
    <cellStyle name="Datum" xfId="2"/>
    <cellStyle name="Finanční0" xfId="3"/>
    <cellStyle name="Hypertextový odkaz 2" xfId="12"/>
    <cellStyle name="Měna0" xfId="4"/>
    <cellStyle name="normální" xfId="0" builtinId="0"/>
    <cellStyle name="normální 2" xfId="1"/>
    <cellStyle name="normální 2 2" xfId="5"/>
    <cellStyle name="normální 2 3" xfId="18"/>
    <cellStyle name="normální 3" xfId="10"/>
    <cellStyle name="normální 3 2" xfId="19"/>
    <cellStyle name="normální 3 3" xfId="20"/>
    <cellStyle name="normální 3 4" xfId="23"/>
    <cellStyle name="normální 3 4 2" xfId="29"/>
    <cellStyle name="normální 3 5" xfId="24"/>
    <cellStyle name="normální 3 5 2" xfId="30"/>
    <cellStyle name="normální 3 6" xfId="25"/>
    <cellStyle name="normální 3 6 2" xfId="26"/>
    <cellStyle name="normální 3 7" xfId="31"/>
    <cellStyle name="normální 4" xfId="13"/>
    <cellStyle name="normální 5" xfId="16"/>
    <cellStyle name="normální 6" xfId="17"/>
    <cellStyle name="normální 7" xfId="9"/>
    <cellStyle name="normální 8" xfId="21"/>
    <cellStyle name="normální 9" xfId="22"/>
    <cellStyle name="Pevný" xfId="6"/>
    <cellStyle name="Použitý hypertextový odkaz 2" xfId="14"/>
    <cellStyle name="Poznámka 2" xfId="15"/>
    <cellStyle name="Poznámka 2 2" xfId="28"/>
    <cellStyle name="Záhlaví 1" xfId="7"/>
    <cellStyle name="Záhlaví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5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1.25"/>
  <cols>
    <col min="1" max="1" width="36.33203125" style="16" customWidth="1"/>
    <col min="2" max="17" width="9" style="1" customWidth="1"/>
    <col min="18" max="18" width="36.33203125" style="1" customWidth="1"/>
    <col min="19" max="19" width="9.33203125" style="16"/>
    <col min="20" max="16384" width="9.33203125" style="1"/>
  </cols>
  <sheetData>
    <row r="1" spans="1:19" s="3" customFormat="1" ht="12.75">
      <c r="A1" s="38" t="s">
        <v>47</v>
      </c>
      <c r="B1" s="2"/>
      <c r="C1" s="2"/>
      <c r="D1" s="2"/>
      <c r="E1" s="2"/>
      <c r="G1" s="2"/>
      <c r="H1" s="2"/>
      <c r="J1" s="2"/>
      <c r="K1" s="4"/>
      <c r="L1" s="2"/>
      <c r="M1" s="2"/>
      <c r="N1" s="2"/>
      <c r="O1" s="2"/>
      <c r="P1" s="2"/>
      <c r="Q1" s="2"/>
      <c r="R1" s="2"/>
      <c r="S1" s="15"/>
    </row>
    <row r="2" spans="1:19" ht="12" customHeight="1" thickBot="1"/>
    <row r="3" spans="1:19" ht="18.75" customHeight="1" thickBot="1">
      <c r="A3" s="39"/>
      <c r="B3" s="41">
        <v>2001</v>
      </c>
      <c r="C3" s="41">
        <v>2002</v>
      </c>
      <c r="D3" s="41">
        <v>2003</v>
      </c>
      <c r="E3" s="41">
        <v>2004</v>
      </c>
      <c r="F3" s="41">
        <v>2005</v>
      </c>
      <c r="G3" s="42">
        <v>2006</v>
      </c>
      <c r="H3" s="41">
        <v>2007</v>
      </c>
      <c r="I3" s="42">
        <v>2008</v>
      </c>
      <c r="J3" s="41">
        <v>2009</v>
      </c>
      <c r="K3" s="42">
        <v>2010</v>
      </c>
      <c r="L3" s="41">
        <v>2011</v>
      </c>
      <c r="M3" s="42">
        <v>2012</v>
      </c>
      <c r="N3" s="41">
        <v>2013</v>
      </c>
      <c r="O3" s="41">
        <v>2014</v>
      </c>
      <c r="P3" s="41">
        <v>2015</v>
      </c>
      <c r="Q3" s="43">
        <v>2016</v>
      </c>
      <c r="R3" s="40"/>
    </row>
    <row r="4" spans="1:19" ht="15" customHeight="1">
      <c r="A4" s="7" t="s">
        <v>44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27"/>
      <c r="R4" s="10" t="s">
        <v>44</v>
      </c>
    </row>
    <row r="5" spans="1:19" ht="12" customHeight="1">
      <c r="A5" s="17" t="s">
        <v>5</v>
      </c>
      <c r="B5" s="59">
        <v>427396</v>
      </c>
      <c r="C5" s="59">
        <v>427321</v>
      </c>
      <c r="D5" s="59">
        <v>427722</v>
      </c>
      <c r="E5" s="59">
        <v>427563</v>
      </c>
      <c r="F5" s="59">
        <v>429031</v>
      </c>
      <c r="G5" s="59">
        <v>430774</v>
      </c>
      <c r="H5" s="59">
        <v>433948</v>
      </c>
      <c r="I5" s="59">
        <v>437325</v>
      </c>
      <c r="J5" s="59">
        <v>439027</v>
      </c>
      <c r="K5" s="59">
        <v>439942</v>
      </c>
      <c r="L5" s="59">
        <v>438600</v>
      </c>
      <c r="M5" s="59">
        <v>438594</v>
      </c>
      <c r="N5" s="59">
        <v>438609</v>
      </c>
      <c r="O5" s="59">
        <v>438851</v>
      </c>
      <c r="P5" s="59">
        <v>439639</v>
      </c>
      <c r="Q5" s="60">
        <v>440636</v>
      </c>
      <c r="R5" s="11" t="s">
        <v>5</v>
      </c>
    </row>
    <row r="6" spans="1:19" ht="11.25" customHeight="1">
      <c r="A6" s="17" t="s">
        <v>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28"/>
      <c r="R6" s="11" t="s">
        <v>6</v>
      </c>
    </row>
    <row r="7" spans="1:19" ht="12" customHeight="1">
      <c r="A7" s="18" t="s">
        <v>7</v>
      </c>
      <c r="B7" s="50">
        <f>(70969/B5)*100</f>
        <v>16.604975245439828</v>
      </c>
      <c r="C7" s="50">
        <f>(69673/C5)*100</f>
        <v>16.304604735082055</v>
      </c>
      <c r="D7" s="50">
        <f>(68107/D5)*100</f>
        <v>15.923193102061619</v>
      </c>
      <c r="E7" s="50">
        <f>(66954/E5)*100</f>
        <v>15.659446678033412</v>
      </c>
      <c r="F7" s="50">
        <f>(65672/F5)*100</f>
        <v>15.307052404138629</v>
      </c>
      <c r="G7" s="50">
        <f>(64607/G5)*100</f>
        <v>14.997887523388135</v>
      </c>
      <c r="H7" s="50">
        <f>(64489/H5)*100</f>
        <v>14.860997170167856</v>
      </c>
      <c r="I7" s="50">
        <f>(64521/I5)*100</f>
        <v>14.753558566283656</v>
      </c>
      <c r="J7" s="50">
        <f>(65264/J5)*100</f>
        <v>14.865600521152459</v>
      </c>
      <c r="K7" s="50">
        <f>(66347/K5)*100</f>
        <v>15.08085156679744</v>
      </c>
      <c r="L7" s="50">
        <f>(67139/L5)*100</f>
        <v>15.307569539443685</v>
      </c>
      <c r="M7" s="50">
        <f>(67715/M5)*100</f>
        <v>15.439107694131703</v>
      </c>
      <c r="N7" s="50">
        <f>(68196/N5)*100</f>
        <v>15.548244564065033</v>
      </c>
      <c r="O7" s="50">
        <f>(68701/O5)*100</f>
        <v>15.654743865229884</v>
      </c>
      <c r="P7" s="50">
        <f>(69406/P5)*100</f>
        <v>15.787043460657493</v>
      </c>
      <c r="Q7" s="50">
        <f>(70382/Q5)*100</f>
        <v>15.972821104040523</v>
      </c>
      <c r="R7" s="12" t="s">
        <v>7</v>
      </c>
    </row>
    <row r="8" spans="1:19" ht="12" customHeight="1">
      <c r="A8" s="18" t="s">
        <v>8</v>
      </c>
      <c r="B8" s="6">
        <f>(101021/B5)*100</f>
        <v>23.636393415006225</v>
      </c>
      <c r="C8" s="50">
        <f>(99713/C5)*100</f>
        <v>23.334448810145066</v>
      </c>
      <c r="D8" s="50">
        <f>(98137/D5)*100</f>
        <v>22.944108556492303</v>
      </c>
      <c r="E8" s="50">
        <f>(95136/E5)*100</f>
        <v>22.250756028936085</v>
      </c>
      <c r="F8" s="50">
        <f>(93495/F5)*100</f>
        <v>21.792131570912126</v>
      </c>
      <c r="G8" s="50">
        <f>(91668/G5)*100</f>
        <v>21.279835830389022</v>
      </c>
      <c r="H8" s="50">
        <f>(90680/H5)*100</f>
        <v>20.896512946251626</v>
      </c>
      <c r="I8" s="50">
        <f>(89541/I5)*100</f>
        <v>20.474704167381237</v>
      </c>
      <c r="J8" s="50">
        <f>(87285/J5)*100</f>
        <v>19.88146514906828</v>
      </c>
      <c r="K8" s="50">
        <f>(84970/K5)*100</f>
        <v>19.31390956080574</v>
      </c>
      <c r="L8" s="50">
        <f>(81418/L5)*100</f>
        <v>18.563155494756042</v>
      </c>
      <c r="M8" s="50">
        <f>(79209/M5)*100</f>
        <v>18.059754579406011</v>
      </c>
      <c r="N8" s="50">
        <f>(77243/N5)*100</f>
        <v>17.610901737082457</v>
      </c>
      <c r="O8" s="50">
        <f>(75370/O5)*100</f>
        <v>17.174394042624947</v>
      </c>
      <c r="P8" s="50">
        <f>(73856/P5)*100</f>
        <v>16.799237556267759</v>
      </c>
      <c r="Q8" s="56">
        <f>(72270/Q5)*100</f>
        <v>16.401292676948774</v>
      </c>
      <c r="R8" s="12" t="s">
        <v>8</v>
      </c>
    </row>
    <row r="9" spans="1:19" ht="12" customHeight="1">
      <c r="A9" s="17" t="s">
        <v>9</v>
      </c>
      <c r="B9" s="30">
        <v>171990</v>
      </c>
      <c r="C9" s="30">
        <v>169386</v>
      </c>
      <c r="D9" s="30">
        <v>166244</v>
      </c>
      <c r="E9" s="30">
        <v>162090</v>
      </c>
      <c r="F9" s="30">
        <v>159167</v>
      </c>
      <c r="G9" s="30">
        <v>156275</v>
      </c>
      <c r="H9" s="30">
        <v>155169</v>
      </c>
      <c r="I9" s="30">
        <v>154062</v>
      </c>
      <c r="J9" s="30">
        <v>152549</v>
      </c>
      <c r="K9" s="30">
        <v>151317</v>
      </c>
      <c r="L9" s="30">
        <v>148557</v>
      </c>
      <c r="M9" s="30">
        <v>146924</v>
      </c>
      <c r="N9" s="30">
        <v>145439</v>
      </c>
      <c r="O9" s="30">
        <v>144071</v>
      </c>
      <c r="P9" s="30">
        <v>143262</v>
      </c>
      <c r="Q9" s="31">
        <v>142652</v>
      </c>
      <c r="R9" s="11" t="s">
        <v>9</v>
      </c>
    </row>
    <row r="10" spans="1:19" ht="11.25" customHeight="1">
      <c r="A10" s="17" t="s">
        <v>10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1"/>
      <c r="R10" s="11" t="s">
        <v>10</v>
      </c>
    </row>
    <row r="11" spans="1:19" ht="12" customHeight="1">
      <c r="A11" s="18" t="s">
        <v>11</v>
      </c>
      <c r="B11" s="30">
        <v>19779</v>
      </c>
      <c r="C11" s="30">
        <v>20071</v>
      </c>
      <c r="D11" s="30">
        <v>20128</v>
      </c>
      <c r="E11" s="30">
        <v>20513</v>
      </c>
      <c r="F11" s="30">
        <v>20797</v>
      </c>
      <c r="G11" s="30">
        <v>21234</v>
      </c>
      <c r="H11" s="30">
        <v>22195</v>
      </c>
      <c r="I11" s="30">
        <v>23355</v>
      </c>
      <c r="J11" s="30">
        <v>24289</v>
      </c>
      <c r="K11" s="30">
        <v>25181</v>
      </c>
      <c r="L11" s="30">
        <v>25701</v>
      </c>
      <c r="M11" s="30">
        <v>25072</v>
      </c>
      <c r="N11" s="30">
        <v>24205</v>
      </c>
      <c r="O11" s="30">
        <v>23357</v>
      </c>
      <c r="P11" s="30">
        <v>22916</v>
      </c>
      <c r="Q11" s="31">
        <v>23259</v>
      </c>
      <c r="R11" s="12" t="s">
        <v>11</v>
      </c>
    </row>
    <row r="12" spans="1:19" ht="12" customHeight="1">
      <c r="A12" s="18" t="s">
        <v>12</v>
      </c>
      <c r="B12" s="47">
        <v>23219</v>
      </c>
      <c r="C12" s="47">
        <v>21867</v>
      </c>
      <c r="D12" s="47">
        <v>20639</v>
      </c>
      <c r="E12" s="47">
        <v>20063</v>
      </c>
      <c r="F12" s="47">
        <v>20006</v>
      </c>
      <c r="G12" s="47">
        <v>20005</v>
      </c>
      <c r="H12" s="47">
        <v>20246</v>
      </c>
      <c r="I12" s="47">
        <v>20341</v>
      </c>
      <c r="J12" s="47">
        <v>20711</v>
      </c>
      <c r="K12" s="47">
        <v>20963</v>
      </c>
      <c r="L12" s="47">
        <v>21364</v>
      </c>
      <c r="M12" s="47">
        <v>22376</v>
      </c>
      <c r="N12" s="47">
        <v>23701</v>
      </c>
      <c r="O12" s="47">
        <v>24678</v>
      </c>
      <c r="P12" s="47">
        <v>25665</v>
      </c>
      <c r="Q12" s="57">
        <v>25672</v>
      </c>
      <c r="R12" s="12" t="s">
        <v>12</v>
      </c>
    </row>
    <row r="13" spans="1:19" ht="12" customHeight="1">
      <c r="A13" s="18" t="s">
        <v>13</v>
      </c>
      <c r="B13" s="47">
        <v>27971</v>
      </c>
      <c r="C13" s="47">
        <v>27735</v>
      </c>
      <c r="D13" s="47">
        <v>27340</v>
      </c>
      <c r="E13" s="47">
        <v>26378</v>
      </c>
      <c r="F13" s="47">
        <v>24869</v>
      </c>
      <c r="G13" s="47">
        <v>23368</v>
      </c>
      <c r="H13" s="47">
        <v>22048</v>
      </c>
      <c r="I13" s="47">
        <v>20825</v>
      </c>
      <c r="J13" s="47">
        <v>20264</v>
      </c>
      <c r="K13" s="47">
        <v>20203</v>
      </c>
      <c r="L13" s="47">
        <v>20074</v>
      </c>
      <c r="M13" s="47">
        <v>20267</v>
      </c>
      <c r="N13" s="47">
        <v>20290</v>
      </c>
      <c r="O13" s="47">
        <v>20666</v>
      </c>
      <c r="P13" s="47">
        <v>20825</v>
      </c>
      <c r="Q13" s="57">
        <v>21451</v>
      </c>
      <c r="R13" s="12" t="s">
        <v>13</v>
      </c>
    </row>
    <row r="14" spans="1:19" ht="12" customHeight="1">
      <c r="A14" s="18" t="s">
        <v>14</v>
      </c>
      <c r="B14" s="47">
        <v>28391</v>
      </c>
      <c r="C14" s="47">
        <v>28182</v>
      </c>
      <c r="D14" s="47">
        <v>28198</v>
      </c>
      <c r="E14" s="47">
        <v>28071</v>
      </c>
      <c r="F14" s="47">
        <v>28180</v>
      </c>
      <c r="G14" s="47">
        <v>28213</v>
      </c>
      <c r="H14" s="47">
        <v>27990</v>
      </c>
      <c r="I14" s="47">
        <v>27684</v>
      </c>
      <c r="J14" s="47">
        <v>26655</v>
      </c>
      <c r="K14" s="47">
        <v>25115</v>
      </c>
      <c r="L14" s="47">
        <v>23375</v>
      </c>
      <c r="M14" s="47">
        <v>22035</v>
      </c>
      <c r="N14" s="47">
        <v>20866</v>
      </c>
      <c r="O14" s="47">
        <v>20338</v>
      </c>
      <c r="P14" s="47">
        <v>20275</v>
      </c>
      <c r="Q14" s="57">
        <v>20223</v>
      </c>
      <c r="R14" s="12" t="s">
        <v>14</v>
      </c>
    </row>
    <row r="15" spans="1:19" ht="12" customHeight="1">
      <c r="A15" s="18" t="s">
        <v>2</v>
      </c>
      <c r="B15" s="47">
        <v>34105</v>
      </c>
      <c r="C15" s="47">
        <v>32579</v>
      </c>
      <c r="D15" s="47">
        <v>31022</v>
      </c>
      <c r="E15" s="47">
        <v>29487</v>
      </c>
      <c r="F15" s="47">
        <v>29072</v>
      </c>
      <c r="G15" s="47">
        <v>28992</v>
      </c>
      <c r="H15" s="47">
        <v>29272</v>
      </c>
      <c r="I15" s="47">
        <v>29673</v>
      </c>
      <c r="J15" s="47">
        <v>29589</v>
      </c>
      <c r="K15" s="47">
        <v>29378</v>
      </c>
      <c r="L15" s="47">
        <v>28517</v>
      </c>
      <c r="M15" s="47">
        <v>27969</v>
      </c>
      <c r="N15" s="47">
        <v>27458</v>
      </c>
      <c r="O15" s="47">
        <v>26389</v>
      </c>
      <c r="P15" s="47">
        <v>25007</v>
      </c>
      <c r="Q15" s="57">
        <v>23658</v>
      </c>
      <c r="R15" s="12" t="s">
        <v>2</v>
      </c>
    </row>
    <row r="16" spans="1:19" ht="12" customHeight="1">
      <c r="A16" s="18" t="s">
        <v>3</v>
      </c>
      <c r="B16" s="47">
        <v>38525</v>
      </c>
      <c r="C16" s="47">
        <v>38952</v>
      </c>
      <c r="D16" s="47">
        <v>38917</v>
      </c>
      <c r="E16" s="47">
        <v>37578</v>
      </c>
      <c r="F16" s="47">
        <v>36243</v>
      </c>
      <c r="G16" s="47">
        <v>34463</v>
      </c>
      <c r="H16" s="47">
        <v>33418</v>
      </c>
      <c r="I16" s="47">
        <v>32184</v>
      </c>
      <c r="J16" s="47">
        <v>31041</v>
      </c>
      <c r="K16" s="47">
        <v>30477</v>
      </c>
      <c r="L16" s="47">
        <v>29526</v>
      </c>
      <c r="M16" s="47">
        <v>29205</v>
      </c>
      <c r="N16" s="47">
        <v>28919</v>
      </c>
      <c r="O16" s="47">
        <v>28643</v>
      </c>
      <c r="P16" s="47">
        <v>28574</v>
      </c>
      <c r="Q16" s="57">
        <v>28389</v>
      </c>
      <c r="R16" s="12" t="s">
        <v>3</v>
      </c>
    </row>
    <row r="17" spans="1:19" ht="12.75" customHeight="1">
      <c r="A17" s="17" t="s">
        <v>15</v>
      </c>
      <c r="B17" s="48">
        <v>77.184404458284604</v>
      </c>
      <c r="C17" s="48">
        <v>78.502432793191048</v>
      </c>
      <c r="D17" s="48">
        <v>80.524762506056646</v>
      </c>
      <c r="E17" s="48">
        <v>82.729933984526696</v>
      </c>
      <c r="F17" s="48">
        <v>85.832622731148746</v>
      </c>
      <c r="G17" s="48">
        <v>88.991904901945603</v>
      </c>
      <c r="H17" s="48">
        <v>91.178340492176957</v>
      </c>
      <c r="I17" s="48">
        <v>94.0809968847352</v>
      </c>
      <c r="J17" s="48">
        <v>96.028438342731064</v>
      </c>
      <c r="K17" s="48">
        <v>97.053370913530372</v>
      </c>
      <c r="L17" s="48">
        <v>100.66727237522156</v>
      </c>
      <c r="M17" s="48">
        <v>105.15986118289891</v>
      </c>
      <c r="N17" s="48">
        <v>109.07824505836119</v>
      </c>
      <c r="O17" s="48">
        <v>112.54275774733993</v>
      </c>
      <c r="P17" s="48">
        <v>115.75800363081001</v>
      </c>
      <c r="Q17" s="33">
        <v>118.4</v>
      </c>
      <c r="R17" s="11" t="s">
        <v>15</v>
      </c>
    </row>
    <row r="18" spans="1:19" ht="12.75" customHeight="1">
      <c r="A18" s="17" t="s">
        <v>16</v>
      </c>
      <c r="B18" s="32">
        <f>((B11+B12+B13)+(54777))/(301650)*100</f>
        <v>41.686060003315099</v>
      </c>
      <c r="C18" s="32">
        <f>((C11+C12+C13)+(54695))/(302953)*100</f>
        <v>41.051912342838662</v>
      </c>
      <c r="D18" s="32">
        <f>((D11+D12+D13)+(54843))/(304772)*100</f>
        <v>40.341632433425644</v>
      </c>
      <c r="E18" s="32">
        <f>((E11+E12+E13)+(55391))/(305218)*100</f>
        <v>40.084464219017228</v>
      </c>
      <c r="F18" s="32">
        <f>((F11+F12+F13)+(56368))/(306991)*100</f>
        <v>39.753608411972991</v>
      </c>
      <c r="G18" s="32">
        <f>((G11+G12+G13)+(57495))/(308672)*100</f>
        <v>39.557199875596098</v>
      </c>
      <c r="H18" s="32">
        <f>((H11+H12+H13)+(58800))/(310659)*100</f>
        <v>39.68627981162625</v>
      </c>
      <c r="I18" s="32">
        <f>((I11+I12+I13)+(60702))/(312102)*100</f>
        <v>40.122459965011437</v>
      </c>
      <c r="J18" s="32">
        <f>((J11+J12+J13)+(62672))/(311091)*100</f>
        <v>41.124944148175288</v>
      </c>
      <c r="K18" s="32">
        <f>((K11+K12+K13)+(64392))/(309203)*100</f>
        <v>42.282578112114052</v>
      </c>
      <c r="L18" s="32">
        <f>((L11+L12+L13)+(67587))/(303874)*100</f>
        <v>44.336139320902738</v>
      </c>
      <c r="M18" s="32">
        <f>((M11+M12+M13)+(71209))/(299670)*100</f>
        <v>46.358994894383819</v>
      </c>
      <c r="N18" s="32">
        <f>((N11+N12+N13)+(74387))/(296026)*100</f>
        <v>48.165701661340563</v>
      </c>
      <c r="O18" s="32">
        <f>((O11+O12+O13)+(77318))/(292832)*100</f>
        <v>49.864427384985248</v>
      </c>
      <c r="P18" s="32">
        <f>((P11+P12+P13)+(80343))/(289890)*100</f>
        <v>51.657180309772677</v>
      </c>
      <c r="Q18" s="32">
        <f>((Q11+Q12+Q13)+(83317))/(286937)*100</f>
        <v>53.565416798809494</v>
      </c>
      <c r="R18" s="11" t="s">
        <v>16</v>
      </c>
    </row>
    <row r="19" spans="1:19" ht="12" customHeight="1">
      <c r="A19" s="17" t="s">
        <v>17</v>
      </c>
      <c r="B19" s="48">
        <v>38.360302857303296</v>
      </c>
      <c r="C19" s="48">
        <v>38.621491805925757</v>
      </c>
      <c r="D19" s="48">
        <v>38.887775237186773</v>
      </c>
      <c r="E19" s="48">
        <v>39.156541842956479</v>
      </c>
      <c r="F19" s="48">
        <v>39.408722213546341</v>
      </c>
      <c r="G19" s="48">
        <v>39.660295189588972</v>
      </c>
      <c r="H19" s="48">
        <v>39.820736585950392</v>
      </c>
      <c r="I19" s="48">
        <v>39.971935059738179</v>
      </c>
      <c r="J19" s="48">
        <v>40.142593735692792</v>
      </c>
      <c r="K19" s="48">
        <v>40.336821671947668</v>
      </c>
      <c r="L19" s="48">
        <v>40.630921112631093</v>
      </c>
      <c r="M19" s="48">
        <v>40.875844174794913</v>
      </c>
      <c r="N19" s="48">
        <v>41.11411188552902</v>
      </c>
      <c r="O19" s="48">
        <v>41.363179074446684</v>
      </c>
      <c r="P19" s="48">
        <v>41.560783961386498</v>
      </c>
      <c r="Q19" s="33">
        <v>41.8</v>
      </c>
      <c r="R19" s="11" t="s">
        <v>17</v>
      </c>
    </row>
    <row r="20" spans="1:19" ht="12" customHeight="1">
      <c r="A20" s="18" t="s">
        <v>0</v>
      </c>
      <c r="B20" s="48">
        <v>36.819288173407962</v>
      </c>
      <c r="C20" s="48">
        <v>37.077111603900192</v>
      </c>
      <c r="D20" s="48">
        <v>37.358056057171396</v>
      </c>
      <c r="E20" s="48">
        <v>37.622335113125651</v>
      </c>
      <c r="F20" s="48">
        <v>37.884166634788265</v>
      </c>
      <c r="G20" s="48">
        <v>38.147281602824258</v>
      </c>
      <c r="H20" s="48">
        <v>38.310819223694757</v>
      </c>
      <c r="I20" s="48">
        <v>38.472268946827398</v>
      </c>
      <c r="J20" s="48">
        <v>38.66253953488372</v>
      </c>
      <c r="K20" s="48">
        <v>38.852827333989268</v>
      </c>
      <c r="L20" s="48">
        <v>39.188282329300456</v>
      </c>
      <c r="M20" s="48">
        <v>39.425013597125314</v>
      </c>
      <c r="N20" s="48">
        <v>39.663906161410551</v>
      </c>
      <c r="O20" s="48">
        <v>39.920587429728009</v>
      </c>
      <c r="P20" s="48">
        <v>40.130127786500672</v>
      </c>
      <c r="Q20" s="33">
        <v>40.299999999999997</v>
      </c>
      <c r="R20" s="12" t="s">
        <v>0</v>
      </c>
    </row>
    <row r="21" spans="1:19" ht="12" customHeight="1">
      <c r="A21" s="18" t="s">
        <v>1</v>
      </c>
      <c r="B21" s="48">
        <v>39.820890148753101</v>
      </c>
      <c r="C21" s="48">
        <v>40.084604026723298</v>
      </c>
      <c r="D21" s="48">
        <v>40.33881533989959</v>
      </c>
      <c r="E21" s="48">
        <v>40.613548169394299</v>
      </c>
      <c r="F21" s="48">
        <v>40.858576281360421</v>
      </c>
      <c r="G21" s="48">
        <v>41.101867676057935</v>
      </c>
      <c r="H21" s="48">
        <v>41.263376562514082</v>
      </c>
      <c r="I21" s="48">
        <v>41.409245202749602</v>
      </c>
      <c r="J21" s="48">
        <v>41.563010262155899</v>
      </c>
      <c r="K21" s="48">
        <v>41.761277475342354</v>
      </c>
      <c r="L21" s="48">
        <v>42.017858660119764</v>
      </c>
      <c r="M21" s="48">
        <v>42.272426445911179</v>
      </c>
      <c r="N21" s="48">
        <v>42.510750522532682</v>
      </c>
      <c r="O21" s="48">
        <v>42.753958592540208</v>
      </c>
      <c r="P21" s="48">
        <v>42.941403107289077</v>
      </c>
      <c r="Q21" s="33">
        <v>43.1</v>
      </c>
      <c r="R21" s="12" t="s">
        <v>1</v>
      </c>
    </row>
    <row r="22" spans="1:19" ht="12" customHeight="1">
      <c r="A22" s="17" t="s">
        <v>18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5"/>
      <c r="R22" s="11" t="s">
        <v>18</v>
      </c>
    </row>
    <row r="23" spans="1:19" ht="12" customHeight="1">
      <c r="A23" s="18" t="s">
        <v>0</v>
      </c>
      <c r="B23" s="49">
        <v>71.218923725042544</v>
      </c>
      <c r="C23" s="49">
        <v>71.331773340785915</v>
      </c>
      <c r="D23" s="49">
        <v>71.645680230362913</v>
      </c>
      <c r="E23" s="49">
        <v>72.354963706558394</v>
      </c>
      <c r="F23" s="49">
        <v>72.721852597313145</v>
      </c>
      <c r="G23" s="49">
        <v>72.960447514925249</v>
      </c>
      <c r="H23" s="49">
        <v>73.077308356106172</v>
      </c>
      <c r="I23" s="49">
        <v>73.266662330595921</v>
      </c>
      <c r="J23" s="49">
        <v>73.89512507646316</v>
      </c>
      <c r="K23" s="49">
        <v>74.368408545860092</v>
      </c>
      <c r="L23" s="49">
        <v>74.770191483858952</v>
      </c>
      <c r="M23" s="49">
        <v>75.261948651415466</v>
      </c>
      <c r="N23" s="49">
        <v>75.064235596908318</v>
      </c>
      <c r="O23" s="49">
        <v>75.085804358116377</v>
      </c>
      <c r="P23" s="49">
        <v>75.66764430183683</v>
      </c>
      <c r="Q23" s="58">
        <v>76.148931288319091</v>
      </c>
      <c r="R23" s="12" t="s">
        <v>0</v>
      </c>
    </row>
    <row r="24" spans="1:19" ht="12" customHeight="1">
      <c r="A24" s="18" t="s">
        <v>1</v>
      </c>
      <c r="B24" s="49">
        <v>77.859274631451441</v>
      </c>
      <c r="C24" s="49">
        <v>78.327605246276377</v>
      </c>
      <c r="D24" s="49">
        <v>78.105341398106518</v>
      </c>
      <c r="E24" s="49">
        <v>78.300963930857449</v>
      </c>
      <c r="F24" s="49">
        <v>78.893943222272412</v>
      </c>
      <c r="G24" s="49">
        <v>79.47828158801434</v>
      </c>
      <c r="H24" s="49">
        <v>79.438400287840551</v>
      </c>
      <c r="I24" s="49">
        <v>79.777100934802732</v>
      </c>
      <c r="J24" s="49">
        <v>80.131034585621904</v>
      </c>
      <c r="K24" s="49">
        <v>80.142775932166529</v>
      </c>
      <c r="L24" s="49">
        <v>80.770283726873785</v>
      </c>
      <c r="M24" s="49">
        <v>80.789768697016626</v>
      </c>
      <c r="N24" s="49">
        <v>80.949604840532416</v>
      </c>
      <c r="O24" s="49">
        <v>81.468627719665065</v>
      </c>
      <c r="P24" s="49">
        <v>81.448241665991887</v>
      </c>
      <c r="Q24" s="58">
        <v>81.82397867671736</v>
      </c>
      <c r="R24" s="12" t="s">
        <v>1</v>
      </c>
    </row>
    <row r="25" spans="1:19" ht="12" customHeight="1">
      <c r="A25" s="17" t="s">
        <v>19</v>
      </c>
      <c r="B25" s="47">
        <v>4013</v>
      </c>
      <c r="C25" s="47">
        <v>4132</v>
      </c>
      <c r="D25" s="47">
        <v>4045</v>
      </c>
      <c r="E25" s="47">
        <v>4312</v>
      </c>
      <c r="F25" s="47">
        <v>4271</v>
      </c>
      <c r="G25" s="47">
        <v>4466</v>
      </c>
      <c r="H25" s="47">
        <v>5045</v>
      </c>
      <c r="I25" s="47">
        <v>5220</v>
      </c>
      <c r="J25" s="47">
        <v>5206</v>
      </c>
      <c r="K25" s="47">
        <v>5120</v>
      </c>
      <c r="L25" s="47">
        <v>4654</v>
      </c>
      <c r="M25" s="47">
        <v>4592</v>
      </c>
      <c r="N25" s="47">
        <v>4535</v>
      </c>
      <c r="O25" s="47">
        <v>4435</v>
      </c>
      <c r="P25" s="47">
        <v>4683</v>
      </c>
      <c r="Q25" s="31">
        <v>4960</v>
      </c>
      <c r="R25" s="11" t="s">
        <v>19</v>
      </c>
    </row>
    <row r="26" spans="1:19" ht="12" customHeight="1">
      <c r="A26" s="18" t="s">
        <v>20</v>
      </c>
      <c r="B26" s="5">
        <v>3057</v>
      </c>
      <c r="C26" s="5">
        <v>3022</v>
      </c>
      <c r="D26" s="5">
        <v>2859</v>
      </c>
      <c r="E26" s="5">
        <v>2845</v>
      </c>
      <c r="F26" s="5">
        <v>2659</v>
      </c>
      <c r="G26" s="5">
        <v>2584</v>
      </c>
      <c r="H26" s="5">
        <v>2719</v>
      </c>
      <c r="I26" s="5">
        <v>2666</v>
      </c>
      <c r="J26" s="5">
        <v>2647</v>
      </c>
      <c r="K26" s="5">
        <v>2480</v>
      </c>
      <c r="L26" s="5">
        <v>2239</v>
      </c>
      <c r="M26" s="5">
        <v>2228</v>
      </c>
      <c r="N26" s="5">
        <v>2153</v>
      </c>
      <c r="O26" s="5">
        <v>2079</v>
      </c>
      <c r="P26" s="5">
        <v>2196</v>
      </c>
      <c r="Q26" s="28">
        <v>2383</v>
      </c>
      <c r="R26" s="12" t="s">
        <v>20</v>
      </c>
    </row>
    <row r="27" spans="1:19" s="14" customFormat="1" ht="12" customHeight="1">
      <c r="A27" s="17" t="s">
        <v>21</v>
      </c>
      <c r="B27" s="50">
        <v>29.05556939945178</v>
      </c>
      <c r="C27" s="50">
        <v>31.897386253630206</v>
      </c>
      <c r="D27" s="50">
        <v>34.28924598269468</v>
      </c>
      <c r="E27" s="50">
        <v>36.015769944341372</v>
      </c>
      <c r="F27" s="50">
        <v>37.85998595176774</v>
      </c>
      <c r="G27" s="50">
        <v>38.087774294670844</v>
      </c>
      <c r="H27" s="50">
        <v>40.178394449950446</v>
      </c>
      <c r="I27" s="50">
        <v>40.325670498084293</v>
      </c>
      <c r="J27" s="50">
        <v>44.583173261621205</v>
      </c>
      <c r="K27" s="50">
        <v>45.46875</v>
      </c>
      <c r="L27" s="50">
        <v>47.400085947571981</v>
      </c>
      <c r="M27" s="50">
        <v>48.432055749128921</v>
      </c>
      <c r="N27" s="50">
        <v>49.790518191841237</v>
      </c>
      <c r="O27" s="50">
        <v>51.950394588500558</v>
      </c>
      <c r="P27" s="50">
        <v>53.662182361733933</v>
      </c>
      <c r="Q27" s="29">
        <v>54.193548387096783</v>
      </c>
      <c r="R27" s="11" t="s">
        <v>21</v>
      </c>
      <c r="S27" s="9"/>
    </row>
    <row r="28" spans="1:19" s="14" customFormat="1" ht="24" customHeight="1">
      <c r="A28" s="19" t="s">
        <v>22</v>
      </c>
      <c r="B28" s="6">
        <v>30.127576054955838</v>
      </c>
      <c r="C28" s="6">
        <v>34.414295168762408</v>
      </c>
      <c r="D28" s="6">
        <v>37.285764253235399</v>
      </c>
      <c r="E28" s="6">
        <v>40.492091388400702</v>
      </c>
      <c r="F28" s="6">
        <v>43.362166227905227</v>
      </c>
      <c r="G28" s="6">
        <v>43.962848297213625</v>
      </c>
      <c r="H28" s="6">
        <v>47.260022066936372</v>
      </c>
      <c r="I28" s="6">
        <v>50.225056264066012</v>
      </c>
      <c r="J28" s="6">
        <v>53.607857952398938</v>
      </c>
      <c r="K28" s="6">
        <v>55.120967741935488</v>
      </c>
      <c r="L28" s="6">
        <v>57.882983474765524</v>
      </c>
      <c r="M28" s="6">
        <v>59.021543985637351</v>
      </c>
      <c r="N28" s="6">
        <v>59.451927542963311</v>
      </c>
      <c r="O28" s="6">
        <v>62.578162578162576</v>
      </c>
      <c r="P28" s="6">
        <v>63.570127504553732</v>
      </c>
      <c r="Q28" s="6">
        <v>65.086026017624846</v>
      </c>
      <c r="R28" s="13" t="s">
        <v>22</v>
      </c>
      <c r="S28" s="9"/>
    </row>
    <row r="29" spans="1:19" ht="12" customHeight="1">
      <c r="A29" s="17" t="s">
        <v>23</v>
      </c>
      <c r="B29" s="50">
        <v>27.079616247196611</v>
      </c>
      <c r="C29" s="50">
        <v>27.483301064859631</v>
      </c>
      <c r="D29" s="50">
        <v>27.844128553770087</v>
      </c>
      <c r="E29" s="50">
        <v>28.251159554730982</v>
      </c>
      <c r="F29" s="50">
        <v>28.626668227581362</v>
      </c>
      <c r="G29" s="50">
        <v>29.019928347514554</v>
      </c>
      <c r="H29" s="50">
        <v>29.322794846382557</v>
      </c>
      <c r="I29" s="50">
        <v>29.546551724137931</v>
      </c>
      <c r="J29" s="50">
        <v>29.581828659239338</v>
      </c>
      <c r="K29" s="50">
        <v>29.832617187499999</v>
      </c>
      <c r="L29" s="50">
        <v>29.982380747743875</v>
      </c>
      <c r="M29" s="50">
        <v>29.937064459930312</v>
      </c>
      <c r="N29" s="50">
        <v>30.145865490628445</v>
      </c>
      <c r="O29" s="50">
        <v>30.198759864712514</v>
      </c>
      <c r="P29" s="50">
        <v>30.320627802690584</v>
      </c>
      <c r="Q29" s="29">
        <v>30.220161290322579</v>
      </c>
      <c r="R29" s="11" t="s">
        <v>23</v>
      </c>
    </row>
    <row r="30" spans="1:19" ht="12" customHeight="1">
      <c r="A30" s="44" t="s">
        <v>48</v>
      </c>
      <c r="B30" s="50">
        <v>25.04443254817987</v>
      </c>
      <c r="C30" s="50">
        <v>25.425982644206229</v>
      </c>
      <c r="D30" s="50">
        <v>25.901247401247403</v>
      </c>
      <c r="E30" s="50">
        <v>26.300973236009732</v>
      </c>
      <c r="F30" s="50">
        <v>26.747174447174448</v>
      </c>
      <c r="G30" s="50">
        <v>26.963128229215595</v>
      </c>
      <c r="H30" s="50">
        <v>27.210433244916004</v>
      </c>
      <c r="I30" s="50">
        <v>27.331570038087179</v>
      </c>
      <c r="J30" s="50">
        <v>27.491571849978929</v>
      </c>
      <c r="K30" s="50">
        <v>27.711640211640212</v>
      </c>
      <c r="L30" s="50">
        <v>27.873953488372091</v>
      </c>
      <c r="M30" s="50">
        <v>27.753501400560225</v>
      </c>
      <c r="N30" s="50">
        <v>28.19939223936419</v>
      </c>
      <c r="O30" s="50">
        <v>28.229860106126388</v>
      </c>
      <c r="P30" s="50">
        <v>28.264920273348519</v>
      </c>
      <c r="Q30" s="29">
        <v>28.242356298410112</v>
      </c>
      <c r="R30" s="12" t="s">
        <v>48</v>
      </c>
    </row>
    <row r="31" spans="1:19" ht="12" customHeight="1">
      <c r="A31" s="17" t="s">
        <v>24</v>
      </c>
      <c r="B31" s="47">
        <v>2299</v>
      </c>
      <c r="C31" s="47">
        <v>2217</v>
      </c>
      <c r="D31" s="47">
        <v>2127</v>
      </c>
      <c r="E31" s="47">
        <v>2090</v>
      </c>
      <c r="F31" s="47">
        <v>2030</v>
      </c>
      <c r="G31" s="47">
        <v>2022</v>
      </c>
      <c r="H31" s="47">
        <v>2008</v>
      </c>
      <c r="I31" s="47">
        <v>2092</v>
      </c>
      <c r="J31" s="47">
        <v>1995</v>
      </c>
      <c r="K31" s="47">
        <v>1942</v>
      </c>
      <c r="L31" s="47">
        <v>1962</v>
      </c>
      <c r="M31" s="47">
        <v>1939</v>
      </c>
      <c r="N31" s="47">
        <v>1843</v>
      </c>
      <c r="O31" s="47">
        <v>1928</v>
      </c>
      <c r="P31" s="47">
        <v>1880</v>
      </c>
      <c r="Q31" s="28">
        <v>1842</v>
      </c>
      <c r="R31" s="11" t="s">
        <v>24</v>
      </c>
    </row>
    <row r="32" spans="1:19" ht="12" customHeight="1">
      <c r="A32" s="18" t="s">
        <v>25</v>
      </c>
      <c r="B32" s="5">
        <v>1364</v>
      </c>
      <c r="C32" s="5">
        <v>1297</v>
      </c>
      <c r="D32" s="5">
        <v>1218</v>
      </c>
      <c r="E32" s="5">
        <v>1096</v>
      </c>
      <c r="F32" s="5">
        <v>1058</v>
      </c>
      <c r="G32" s="5">
        <v>1014</v>
      </c>
      <c r="H32" s="5">
        <v>1006</v>
      </c>
      <c r="I32" s="5">
        <v>976</v>
      </c>
      <c r="J32" s="5">
        <v>938</v>
      </c>
      <c r="K32" s="5">
        <v>897</v>
      </c>
      <c r="L32" s="5">
        <v>906</v>
      </c>
      <c r="M32" s="5">
        <v>876</v>
      </c>
      <c r="N32" s="5">
        <v>803</v>
      </c>
      <c r="O32" s="5">
        <v>831</v>
      </c>
      <c r="P32" s="5">
        <v>839</v>
      </c>
      <c r="Q32" s="28">
        <v>800</v>
      </c>
      <c r="R32" s="12" t="s">
        <v>25</v>
      </c>
    </row>
    <row r="33" spans="1:18" ht="12" customHeight="1">
      <c r="A33" s="18" t="s">
        <v>26</v>
      </c>
      <c r="B33" s="47">
        <v>1662</v>
      </c>
      <c r="C33" s="47">
        <v>1552</v>
      </c>
      <c r="D33" s="47">
        <v>1429</v>
      </c>
      <c r="E33" s="47">
        <v>1362</v>
      </c>
      <c r="F33" s="47">
        <v>1323</v>
      </c>
      <c r="G33" s="47">
        <v>1255</v>
      </c>
      <c r="H33" s="47">
        <v>1240</v>
      </c>
      <c r="I33" s="47">
        <v>1246</v>
      </c>
      <c r="J33" s="47">
        <v>1223</v>
      </c>
      <c r="K33" s="47">
        <v>1206</v>
      </c>
      <c r="L33" s="47">
        <v>1215</v>
      </c>
      <c r="M33" s="47">
        <v>1179</v>
      </c>
      <c r="N33" s="47">
        <v>1126</v>
      </c>
      <c r="O33" s="47">
        <v>1165</v>
      </c>
      <c r="P33" s="47">
        <v>1106</v>
      </c>
      <c r="Q33" s="28">
        <v>1119</v>
      </c>
      <c r="R33" s="12" t="s">
        <v>26</v>
      </c>
    </row>
    <row r="34" spans="1:18" ht="12" customHeight="1">
      <c r="A34" s="20" t="s">
        <v>25</v>
      </c>
      <c r="B34" s="5">
        <v>955</v>
      </c>
      <c r="C34" s="5">
        <v>881</v>
      </c>
      <c r="D34" s="5">
        <v>814</v>
      </c>
      <c r="E34" s="5">
        <v>707</v>
      </c>
      <c r="F34" s="5">
        <v>713</v>
      </c>
      <c r="G34" s="5">
        <v>659</v>
      </c>
      <c r="H34" s="5">
        <v>647</v>
      </c>
      <c r="I34" s="5">
        <v>619</v>
      </c>
      <c r="J34" s="5">
        <v>604</v>
      </c>
      <c r="K34" s="5">
        <v>615</v>
      </c>
      <c r="L34" s="5">
        <v>613</v>
      </c>
      <c r="M34" s="5">
        <v>574</v>
      </c>
      <c r="N34" s="5">
        <v>529</v>
      </c>
      <c r="O34" s="5">
        <v>560</v>
      </c>
      <c r="P34" s="5">
        <v>535</v>
      </c>
      <c r="Q34" s="28">
        <v>536</v>
      </c>
      <c r="R34" s="22" t="s">
        <v>25</v>
      </c>
    </row>
    <row r="35" spans="1:18" ht="12" customHeight="1">
      <c r="A35" s="17" t="s">
        <v>27</v>
      </c>
      <c r="B35" s="47">
        <v>4355</v>
      </c>
      <c r="C35" s="47">
        <v>4473</v>
      </c>
      <c r="D35" s="47">
        <v>4460</v>
      </c>
      <c r="E35" s="47">
        <v>4349</v>
      </c>
      <c r="F35" s="47">
        <v>4227</v>
      </c>
      <c r="G35" s="47">
        <v>4143</v>
      </c>
      <c r="H35" s="47">
        <v>4289</v>
      </c>
      <c r="I35" s="47">
        <v>4295</v>
      </c>
      <c r="J35" s="47">
        <v>4313</v>
      </c>
      <c r="K35" s="47">
        <v>4251</v>
      </c>
      <c r="L35" s="47">
        <v>4228</v>
      </c>
      <c r="M35" s="47">
        <v>4386</v>
      </c>
      <c r="N35" s="47">
        <v>4423</v>
      </c>
      <c r="O35" s="47">
        <v>4346</v>
      </c>
      <c r="P35" s="47">
        <v>4558</v>
      </c>
      <c r="Q35" s="28">
        <v>4385</v>
      </c>
      <c r="R35" s="11" t="s">
        <v>27</v>
      </c>
    </row>
    <row r="36" spans="1:18" ht="11.25" customHeight="1">
      <c r="A36" s="17" t="s">
        <v>4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28"/>
      <c r="R36" s="11" t="s">
        <v>4</v>
      </c>
    </row>
    <row r="37" spans="1:18" s="16" customFormat="1" ht="12" customHeight="1">
      <c r="A37" s="18" t="s">
        <v>28</v>
      </c>
      <c r="B37" s="5">
        <v>87</v>
      </c>
      <c r="C37" s="5">
        <v>96</v>
      </c>
      <c r="D37" s="5">
        <v>78</v>
      </c>
      <c r="E37" s="5">
        <v>68</v>
      </c>
      <c r="F37" s="5">
        <v>86</v>
      </c>
      <c r="G37" s="5">
        <v>78</v>
      </c>
      <c r="H37" s="5">
        <v>82</v>
      </c>
      <c r="I37" s="5">
        <v>73</v>
      </c>
      <c r="J37" s="5">
        <v>63</v>
      </c>
      <c r="K37" s="5">
        <v>62</v>
      </c>
      <c r="L37" s="5">
        <v>77</v>
      </c>
      <c r="M37" s="5">
        <v>55</v>
      </c>
      <c r="N37" s="5">
        <v>51</v>
      </c>
      <c r="O37" s="5">
        <v>47</v>
      </c>
      <c r="P37" s="5">
        <v>56</v>
      </c>
      <c r="Q37" s="28">
        <v>50</v>
      </c>
      <c r="R37" s="12" t="s">
        <v>28</v>
      </c>
    </row>
    <row r="38" spans="1:18" s="16" customFormat="1" ht="12" customHeight="1">
      <c r="A38" s="20" t="s">
        <v>29</v>
      </c>
      <c r="B38" s="6">
        <f>(65/B37)*100</f>
        <v>74.712643678160916</v>
      </c>
      <c r="C38" s="6">
        <f>(65/C37)*100</f>
        <v>67.708333333333343</v>
      </c>
      <c r="D38" s="6">
        <f>(50/D37)*100</f>
        <v>64.102564102564102</v>
      </c>
      <c r="E38" s="6">
        <f>(44/E37)*100</f>
        <v>64.705882352941174</v>
      </c>
      <c r="F38" s="6">
        <f>(63/F37)*100</f>
        <v>73.255813953488371</v>
      </c>
      <c r="G38" s="6">
        <f>(57/G37)*100</f>
        <v>73.076923076923066</v>
      </c>
      <c r="H38" s="6">
        <f>(58/H37)*100</f>
        <v>70.731707317073173</v>
      </c>
      <c r="I38" s="6">
        <f>(54/I37)*100</f>
        <v>73.972602739726028</v>
      </c>
      <c r="J38" s="6">
        <f>(48/J37)*100</f>
        <v>76.19047619047619</v>
      </c>
      <c r="K38" s="6">
        <f>(43/K37)*100</f>
        <v>69.354838709677423</v>
      </c>
      <c r="L38" s="6">
        <f>(51/L37)*100</f>
        <v>66.233766233766232</v>
      </c>
      <c r="M38" s="6">
        <f>(37/M37)*100</f>
        <v>67.272727272727266</v>
      </c>
      <c r="N38" s="6">
        <f>(40/N37)*100</f>
        <v>78.431372549019613</v>
      </c>
      <c r="O38" s="6">
        <f>(35/O37)*100</f>
        <v>74.468085106382972</v>
      </c>
      <c r="P38" s="6">
        <f>(41/P37)*100</f>
        <v>73.214285714285708</v>
      </c>
      <c r="Q38" s="36">
        <v>66</v>
      </c>
      <c r="R38" s="22" t="s">
        <v>29</v>
      </c>
    </row>
    <row r="39" spans="1:18" s="16" customFormat="1" ht="12" customHeight="1">
      <c r="A39" s="18" t="s">
        <v>30</v>
      </c>
      <c r="B39" s="47">
        <v>8</v>
      </c>
      <c r="C39" s="47">
        <v>14</v>
      </c>
      <c r="D39" s="47">
        <v>9</v>
      </c>
      <c r="E39" s="47">
        <v>7</v>
      </c>
      <c r="F39" s="47">
        <v>14</v>
      </c>
      <c r="G39" s="47">
        <v>8</v>
      </c>
      <c r="H39" s="47">
        <v>9</v>
      </c>
      <c r="I39" s="47">
        <v>14</v>
      </c>
      <c r="J39" s="47">
        <v>13</v>
      </c>
      <c r="K39" s="47">
        <v>5</v>
      </c>
      <c r="L39" s="47">
        <v>8</v>
      </c>
      <c r="M39" s="47">
        <v>8</v>
      </c>
      <c r="N39" s="47">
        <v>9</v>
      </c>
      <c r="O39" s="47">
        <v>7</v>
      </c>
      <c r="P39" s="47">
        <v>5</v>
      </c>
      <c r="Q39" s="28">
        <v>12</v>
      </c>
      <c r="R39" s="12" t="s">
        <v>30</v>
      </c>
    </row>
    <row r="40" spans="1:18" s="16" customFormat="1" ht="12" customHeight="1">
      <c r="A40" s="18" t="s">
        <v>31</v>
      </c>
      <c r="B40" s="47">
        <v>15</v>
      </c>
      <c r="C40" s="47">
        <v>23</v>
      </c>
      <c r="D40" s="47">
        <v>15</v>
      </c>
      <c r="E40" s="51">
        <v>14</v>
      </c>
      <c r="F40" s="47">
        <v>23</v>
      </c>
      <c r="G40" s="47">
        <v>15</v>
      </c>
      <c r="H40" s="47">
        <v>15</v>
      </c>
      <c r="I40" s="47">
        <v>19</v>
      </c>
      <c r="J40" s="47">
        <v>15</v>
      </c>
      <c r="K40" s="47">
        <v>8</v>
      </c>
      <c r="L40" s="47">
        <v>16</v>
      </c>
      <c r="M40" s="47">
        <v>13</v>
      </c>
      <c r="N40" s="47">
        <v>20</v>
      </c>
      <c r="O40" s="47">
        <v>11</v>
      </c>
      <c r="P40" s="47">
        <v>10</v>
      </c>
      <c r="Q40" s="28">
        <v>13</v>
      </c>
      <c r="R40" s="12" t="s">
        <v>31</v>
      </c>
    </row>
    <row r="41" spans="1:18" s="16" customFormat="1" ht="12" customHeight="1">
      <c r="A41" s="17" t="s">
        <v>32</v>
      </c>
      <c r="B41" s="46">
        <v>2362</v>
      </c>
      <c r="C41" s="47">
        <v>2425</v>
      </c>
      <c r="D41" s="47">
        <v>2067</v>
      </c>
      <c r="E41" s="47">
        <v>2254</v>
      </c>
      <c r="F41" s="47">
        <v>2278</v>
      </c>
      <c r="G41" s="47">
        <v>2339</v>
      </c>
      <c r="H41" s="47">
        <v>2564</v>
      </c>
      <c r="I41" s="47">
        <v>2343</v>
      </c>
      <c r="J41" s="47">
        <v>2094</v>
      </c>
      <c r="K41" s="47">
        <v>1928</v>
      </c>
      <c r="L41" s="47">
        <v>1954</v>
      </c>
      <c r="M41" s="47">
        <v>1929</v>
      </c>
      <c r="N41" s="47">
        <v>1877</v>
      </c>
      <c r="O41" s="47">
        <v>1849</v>
      </c>
      <c r="P41" s="47">
        <v>2031</v>
      </c>
      <c r="Q41" s="37">
        <v>2126</v>
      </c>
      <c r="R41" s="11" t="s">
        <v>32</v>
      </c>
    </row>
    <row r="42" spans="1:18" s="16" customFormat="1" ht="11.25" customHeight="1">
      <c r="A42" s="17" t="s">
        <v>33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7"/>
      <c r="R42" s="11" t="s">
        <v>33</v>
      </c>
    </row>
    <row r="43" spans="1:18" s="16" customFormat="1" ht="12" customHeight="1">
      <c r="A43" s="18" t="s">
        <v>34</v>
      </c>
      <c r="B43" s="5">
        <v>503</v>
      </c>
      <c r="C43" s="5">
        <v>428</v>
      </c>
      <c r="D43" s="5">
        <v>311</v>
      </c>
      <c r="E43" s="5">
        <v>270</v>
      </c>
      <c r="F43" s="5">
        <v>212</v>
      </c>
      <c r="G43" s="5">
        <v>221</v>
      </c>
      <c r="H43" s="5">
        <v>233</v>
      </c>
      <c r="I43" s="5">
        <v>191</v>
      </c>
      <c r="J43" s="5">
        <v>158</v>
      </c>
      <c r="K43" s="5">
        <v>128</v>
      </c>
      <c r="L43" s="5">
        <v>140</v>
      </c>
      <c r="M43" s="5">
        <v>122</v>
      </c>
      <c r="N43" s="5">
        <v>107</v>
      </c>
      <c r="O43" s="5">
        <v>106</v>
      </c>
      <c r="P43" s="5">
        <v>125</v>
      </c>
      <c r="Q43" s="37">
        <v>147</v>
      </c>
      <c r="R43" s="12" t="s">
        <v>34</v>
      </c>
    </row>
    <row r="44" spans="1:18" s="16" customFormat="1" ht="12" customHeight="1">
      <c r="A44" s="18" t="s">
        <v>3</v>
      </c>
      <c r="B44" s="47">
        <v>881</v>
      </c>
      <c r="C44" s="47">
        <v>939</v>
      </c>
      <c r="D44" s="47">
        <v>762</v>
      </c>
      <c r="E44" s="47">
        <v>827</v>
      </c>
      <c r="F44" s="47">
        <v>825</v>
      </c>
      <c r="G44" s="47">
        <v>753</v>
      </c>
      <c r="H44" s="47">
        <v>802</v>
      </c>
      <c r="I44" s="47">
        <v>706</v>
      </c>
      <c r="J44" s="47">
        <v>585</v>
      </c>
      <c r="K44" s="47">
        <v>497</v>
      </c>
      <c r="L44" s="47">
        <v>437</v>
      </c>
      <c r="M44" s="47">
        <v>529</v>
      </c>
      <c r="N44" s="47">
        <v>463</v>
      </c>
      <c r="O44" s="47">
        <v>467</v>
      </c>
      <c r="P44" s="47">
        <v>454</v>
      </c>
      <c r="Q44" s="37">
        <v>480</v>
      </c>
      <c r="R44" s="12" t="s">
        <v>3</v>
      </c>
    </row>
    <row r="45" spans="1:18" s="16" customFormat="1" ht="11.25" customHeight="1">
      <c r="A45" s="17" t="s">
        <v>35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7"/>
      <c r="R45" s="11" t="s">
        <v>35</v>
      </c>
    </row>
    <row r="46" spans="1:18" s="16" customFormat="1" ht="12" customHeight="1">
      <c r="A46" s="18" t="s">
        <v>34</v>
      </c>
      <c r="B46" s="5">
        <v>939</v>
      </c>
      <c r="C46" s="5">
        <v>801</v>
      </c>
      <c r="D46" s="5">
        <v>625</v>
      </c>
      <c r="E46" s="5">
        <v>585</v>
      </c>
      <c r="F46" s="5">
        <v>531</v>
      </c>
      <c r="G46" s="5">
        <v>520</v>
      </c>
      <c r="H46" s="5">
        <v>500</v>
      </c>
      <c r="I46" s="5">
        <v>472</v>
      </c>
      <c r="J46" s="5">
        <v>362</v>
      </c>
      <c r="K46" s="5">
        <v>310</v>
      </c>
      <c r="L46" s="5">
        <v>299</v>
      </c>
      <c r="M46" s="5">
        <v>326</v>
      </c>
      <c r="N46" s="5">
        <v>276</v>
      </c>
      <c r="O46" s="5">
        <v>276</v>
      </c>
      <c r="P46" s="5">
        <v>269</v>
      </c>
      <c r="Q46" s="37">
        <v>295</v>
      </c>
      <c r="R46" s="12" t="s">
        <v>34</v>
      </c>
    </row>
    <row r="47" spans="1:18" s="16" customFormat="1" ht="12" customHeight="1">
      <c r="A47" s="44" t="s">
        <v>3</v>
      </c>
      <c r="B47" s="47">
        <v>811</v>
      </c>
      <c r="C47" s="47">
        <v>895</v>
      </c>
      <c r="D47" s="47">
        <v>772</v>
      </c>
      <c r="E47" s="47">
        <v>887</v>
      </c>
      <c r="F47" s="47">
        <v>910</v>
      </c>
      <c r="G47" s="47">
        <v>861</v>
      </c>
      <c r="H47" s="47">
        <v>969</v>
      </c>
      <c r="I47" s="47">
        <v>821</v>
      </c>
      <c r="J47" s="47">
        <v>787</v>
      </c>
      <c r="K47" s="47">
        <v>667</v>
      </c>
      <c r="L47" s="47">
        <v>618</v>
      </c>
      <c r="M47" s="47">
        <v>675</v>
      </c>
      <c r="N47" s="47">
        <v>641</v>
      </c>
      <c r="O47" s="47">
        <v>615</v>
      </c>
      <c r="P47" s="47">
        <v>639</v>
      </c>
      <c r="Q47" s="28">
        <v>672</v>
      </c>
      <c r="R47" s="12" t="s">
        <v>3</v>
      </c>
    </row>
    <row r="48" spans="1:18" s="16" customFormat="1" ht="12" customHeight="1">
      <c r="A48" s="52" t="s">
        <v>36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53"/>
      <c r="R48" s="23" t="s">
        <v>36</v>
      </c>
    </row>
    <row r="49" spans="1:18" s="16" customFormat="1" ht="12" customHeight="1">
      <c r="A49" s="54" t="s">
        <v>37</v>
      </c>
      <c r="B49" s="50">
        <v>27.663351416515972</v>
      </c>
      <c r="C49" s="50">
        <v>28.098341232227487</v>
      </c>
      <c r="D49" s="50">
        <v>28.70042046250876</v>
      </c>
      <c r="E49" s="50">
        <v>29.139490445859874</v>
      </c>
      <c r="F49" s="50">
        <v>29.527318932655653</v>
      </c>
      <c r="G49" s="50">
        <v>29.918704156479219</v>
      </c>
      <c r="H49" s="50">
        <v>29.926829268292682</v>
      </c>
      <c r="I49" s="50">
        <v>30.261786600496279</v>
      </c>
      <c r="J49" s="50">
        <v>30.736551724137932</v>
      </c>
      <c r="K49" s="50">
        <v>31.117346938775512</v>
      </c>
      <c r="L49" s="50">
        <v>31.756766642282368</v>
      </c>
      <c r="M49" s="50">
        <v>31.415960451977401</v>
      </c>
      <c r="N49" s="50">
        <v>31.806510607168985</v>
      </c>
      <c r="O49" s="50">
        <v>31.816630355846041</v>
      </c>
      <c r="P49" s="50">
        <v>32.2557354925776</v>
      </c>
      <c r="Q49" s="29">
        <v>32.034493874919406</v>
      </c>
      <c r="R49" s="24" t="s">
        <v>37</v>
      </c>
    </row>
    <row r="50" spans="1:18" s="16" customFormat="1" ht="12" customHeight="1">
      <c r="A50" s="54" t="s">
        <v>38</v>
      </c>
      <c r="B50" s="50">
        <v>25.069303985722783</v>
      </c>
      <c r="C50" s="50">
        <v>25.674452986398581</v>
      </c>
      <c r="D50" s="50">
        <v>25.978138222849083</v>
      </c>
      <c r="E50" s="50">
        <v>26.40985189954926</v>
      </c>
      <c r="F50" s="50">
        <v>26.8285536159601</v>
      </c>
      <c r="G50" s="50">
        <v>27.113120784794603</v>
      </c>
      <c r="H50" s="50">
        <v>27.45824053452116</v>
      </c>
      <c r="I50" s="50">
        <v>27.606879606879605</v>
      </c>
      <c r="J50" s="50">
        <v>27.875757575757575</v>
      </c>
      <c r="K50" s="50">
        <v>28.397944199706313</v>
      </c>
      <c r="L50" s="50">
        <v>28.75811209439528</v>
      </c>
      <c r="M50" s="50">
        <v>28.556737588652481</v>
      </c>
      <c r="N50" s="50">
        <v>28.912536443148689</v>
      </c>
      <c r="O50" s="50">
        <v>29.135057471264368</v>
      </c>
      <c r="P50" s="50">
        <v>29.540376850605654</v>
      </c>
      <c r="Q50" s="29">
        <v>29.458091553836233</v>
      </c>
      <c r="R50" s="24" t="s">
        <v>38</v>
      </c>
    </row>
    <row r="51" spans="1:18" s="16" customFormat="1" ht="12" customHeight="1">
      <c r="A51" s="52" t="s">
        <v>39</v>
      </c>
      <c r="B51" s="47">
        <v>1448</v>
      </c>
      <c r="C51" s="47">
        <v>1466</v>
      </c>
      <c r="D51" s="47">
        <v>1504</v>
      </c>
      <c r="E51" s="47">
        <v>1468</v>
      </c>
      <c r="F51" s="47">
        <v>1394</v>
      </c>
      <c r="G51" s="47">
        <v>1548</v>
      </c>
      <c r="H51" s="47">
        <v>1537</v>
      </c>
      <c r="I51" s="47">
        <v>1400</v>
      </c>
      <c r="J51" s="47">
        <v>1401</v>
      </c>
      <c r="K51" s="47">
        <v>1351</v>
      </c>
      <c r="L51" s="47">
        <v>1296</v>
      </c>
      <c r="M51" s="47">
        <v>1142</v>
      </c>
      <c r="N51" s="47">
        <v>1311</v>
      </c>
      <c r="O51" s="47">
        <v>1236</v>
      </c>
      <c r="P51" s="47">
        <v>1235</v>
      </c>
      <c r="Q51" s="28">
        <v>1102</v>
      </c>
      <c r="R51" s="23" t="s">
        <v>39</v>
      </c>
    </row>
    <row r="52" spans="1:18" s="16" customFormat="1" ht="11.25" customHeight="1">
      <c r="A52" s="55" t="s">
        <v>40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3"/>
      <c r="R52" s="25" t="s">
        <v>40</v>
      </c>
    </row>
    <row r="53" spans="1:18" s="16" customFormat="1" ht="12" customHeight="1">
      <c r="A53" s="44" t="s">
        <v>34</v>
      </c>
      <c r="B53" s="47">
        <v>55</v>
      </c>
      <c r="C53" s="47">
        <v>44</v>
      </c>
      <c r="D53" s="47">
        <v>32</v>
      </c>
      <c r="E53" s="47">
        <v>36</v>
      </c>
      <c r="F53" s="47">
        <v>27</v>
      </c>
      <c r="G53" s="47">
        <v>21</v>
      </c>
      <c r="H53" s="47">
        <v>18</v>
      </c>
      <c r="I53" s="47">
        <v>20</v>
      </c>
      <c r="J53" s="47">
        <v>21</v>
      </c>
      <c r="K53" s="47">
        <v>13</v>
      </c>
      <c r="L53" s="47">
        <v>9</v>
      </c>
      <c r="M53" s="47">
        <v>9</v>
      </c>
      <c r="N53" s="47">
        <v>15</v>
      </c>
      <c r="O53" s="47">
        <v>10</v>
      </c>
      <c r="P53" s="47">
        <v>8</v>
      </c>
      <c r="Q53" s="28">
        <v>6</v>
      </c>
      <c r="R53" s="12" t="s">
        <v>34</v>
      </c>
    </row>
    <row r="54" spans="1:18" s="16" customFormat="1" ht="12" customHeight="1">
      <c r="A54" s="44" t="s">
        <v>3</v>
      </c>
      <c r="B54" s="47">
        <v>282</v>
      </c>
      <c r="C54" s="47">
        <v>251</v>
      </c>
      <c r="D54" s="47">
        <v>228</v>
      </c>
      <c r="E54" s="47">
        <v>194</v>
      </c>
      <c r="F54" s="47">
        <v>161</v>
      </c>
      <c r="G54" s="47">
        <v>159</v>
      </c>
      <c r="H54" s="47">
        <v>130</v>
      </c>
      <c r="I54" s="47">
        <v>121</v>
      </c>
      <c r="J54" s="47">
        <v>99</v>
      </c>
      <c r="K54" s="47">
        <v>66</v>
      </c>
      <c r="L54" s="47">
        <v>71</v>
      </c>
      <c r="M54" s="47">
        <v>59</v>
      </c>
      <c r="N54" s="47">
        <v>58</v>
      </c>
      <c r="O54" s="47">
        <v>65</v>
      </c>
      <c r="P54" s="47">
        <v>57</v>
      </c>
      <c r="Q54" s="28">
        <v>45</v>
      </c>
      <c r="R54" s="12" t="s">
        <v>3</v>
      </c>
    </row>
    <row r="55" spans="1:18" s="16" customFormat="1" ht="11.25" customHeight="1">
      <c r="A55" s="55" t="s">
        <v>41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8"/>
      <c r="R55" s="25" t="s">
        <v>41</v>
      </c>
    </row>
    <row r="56" spans="1:18" s="16" customFormat="1" ht="11.25" customHeight="1">
      <c r="A56" s="44" t="s">
        <v>34</v>
      </c>
      <c r="B56" s="47">
        <v>148</v>
      </c>
      <c r="C56" s="47">
        <v>110</v>
      </c>
      <c r="D56" s="47">
        <v>92</v>
      </c>
      <c r="E56" s="47">
        <v>82</v>
      </c>
      <c r="F56" s="47">
        <v>64</v>
      </c>
      <c r="G56" s="47">
        <v>56</v>
      </c>
      <c r="H56" s="47">
        <v>53</v>
      </c>
      <c r="I56" s="47">
        <v>46</v>
      </c>
      <c r="J56" s="47">
        <v>58</v>
      </c>
      <c r="K56" s="47">
        <v>45</v>
      </c>
      <c r="L56" s="47">
        <v>33</v>
      </c>
      <c r="M56" s="47">
        <v>37</v>
      </c>
      <c r="N56" s="47">
        <v>35</v>
      </c>
      <c r="O56" s="47">
        <v>32</v>
      </c>
      <c r="P56" s="47">
        <v>25</v>
      </c>
      <c r="Q56" s="28">
        <v>23</v>
      </c>
      <c r="R56" s="12" t="s">
        <v>34</v>
      </c>
    </row>
    <row r="57" spans="1:18" s="16" customFormat="1" ht="11.25" customHeight="1">
      <c r="A57" s="44" t="s">
        <v>3</v>
      </c>
      <c r="B57" s="47">
        <v>352</v>
      </c>
      <c r="C57" s="47">
        <v>322</v>
      </c>
      <c r="D57" s="47">
        <v>322</v>
      </c>
      <c r="E57" s="47">
        <v>265</v>
      </c>
      <c r="F57" s="47">
        <v>264</v>
      </c>
      <c r="G57" s="47">
        <v>248</v>
      </c>
      <c r="H57" s="47">
        <v>218</v>
      </c>
      <c r="I57" s="47">
        <v>202</v>
      </c>
      <c r="J57" s="47">
        <v>162</v>
      </c>
      <c r="K57" s="47">
        <v>130</v>
      </c>
      <c r="L57" s="47">
        <v>137</v>
      </c>
      <c r="M57" s="47">
        <v>108</v>
      </c>
      <c r="N57" s="47">
        <v>115</v>
      </c>
      <c r="O57" s="47">
        <v>103</v>
      </c>
      <c r="P57" s="47">
        <v>112</v>
      </c>
      <c r="Q57" s="28">
        <v>90</v>
      </c>
      <c r="R57" s="12" t="s">
        <v>3</v>
      </c>
    </row>
    <row r="58" spans="1:18" s="16" customFormat="1" ht="12" customHeight="1">
      <c r="A58" s="45" t="s">
        <v>42</v>
      </c>
      <c r="B58" s="47">
        <v>-509</v>
      </c>
      <c r="C58" s="47">
        <v>266</v>
      </c>
      <c r="D58" s="47">
        <v>816</v>
      </c>
      <c r="E58" s="47">
        <v>-122</v>
      </c>
      <c r="F58" s="47">
        <v>1424</v>
      </c>
      <c r="G58" s="47">
        <v>1420</v>
      </c>
      <c r="H58" s="47">
        <v>2418</v>
      </c>
      <c r="I58" s="47">
        <v>2452</v>
      </c>
      <c r="J58" s="47">
        <v>809</v>
      </c>
      <c r="K58" s="47">
        <v>46</v>
      </c>
      <c r="L58" s="47">
        <v>254</v>
      </c>
      <c r="M58" s="47">
        <v>-212</v>
      </c>
      <c r="N58" s="47">
        <v>-97</v>
      </c>
      <c r="O58" s="47">
        <v>153</v>
      </c>
      <c r="P58" s="47">
        <v>663</v>
      </c>
      <c r="Q58" s="28">
        <v>422</v>
      </c>
      <c r="R58" s="11" t="s">
        <v>42</v>
      </c>
    </row>
    <row r="59" spans="1:18" s="16" customFormat="1" ht="11.25" customHeight="1">
      <c r="A59" s="45" t="s">
        <v>4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8"/>
      <c r="R59" s="11" t="s">
        <v>4</v>
      </c>
    </row>
    <row r="60" spans="1:18" s="16" customFormat="1" ht="11.25" customHeight="1">
      <c r="A60" s="44" t="s">
        <v>7</v>
      </c>
      <c r="B60" s="47">
        <v>36</v>
      </c>
      <c r="C60" s="47">
        <v>247</v>
      </c>
      <c r="D60" s="47">
        <v>127</v>
      </c>
      <c r="E60" s="47">
        <v>111</v>
      </c>
      <c r="F60" s="47">
        <v>146</v>
      </c>
      <c r="G60" s="47">
        <v>58</v>
      </c>
      <c r="H60" s="47">
        <v>211</v>
      </c>
      <c r="I60" s="47">
        <v>138</v>
      </c>
      <c r="J60" s="47">
        <v>154</v>
      </c>
      <c r="K60" s="47">
        <v>159</v>
      </c>
      <c r="L60" s="47">
        <v>70</v>
      </c>
      <c r="M60" s="47">
        <v>-43</v>
      </c>
      <c r="N60" s="47">
        <v>21</v>
      </c>
      <c r="O60" s="47">
        <v>88</v>
      </c>
      <c r="P60" s="47">
        <v>137</v>
      </c>
      <c r="Q60" s="28">
        <v>39</v>
      </c>
      <c r="R60" s="12" t="s">
        <v>7</v>
      </c>
    </row>
    <row r="61" spans="1:18" s="16" customFormat="1" ht="11.25" customHeight="1">
      <c r="A61" s="44" t="s">
        <v>8</v>
      </c>
      <c r="B61" s="5">
        <v>-391</v>
      </c>
      <c r="C61" s="5">
        <v>-50</v>
      </c>
      <c r="D61" s="5">
        <v>342</v>
      </c>
      <c r="E61" s="5">
        <v>-249</v>
      </c>
      <c r="F61" s="5">
        <v>609</v>
      </c>
      <c r="G61" s="5">
        <v>587</v>
      </c>
      <c r="H61" s="5">
        <v>1168</v>
      </c>
      <c r="I61" s="5">
        <v>1222</v>
      </c>
      <c r="J61" s="5">
        <v>375</v>
      </c>
      <c r="K61" s="5">
        <v>96</v>
      </c>
      <c r="L61" s="5">
        <v>96</v>
      </c>
      <c r="M61" s="5">
        <v>-47</v>
      </c>
      <c r="N61" s="5">
        <v>-65</v>
      </c>
      <c r="O61" s="5">
        <v>-2</v>
      </c>
      <c r="P61" s="5">
        <v>216</v>
      </c>
      <c r="Q61" s="28">
        <v>127</v>
      </c>
      <c r="R61" s="12" t="s">
        <v>8</v>
      </c>
    </row>
    <row r="62" spans="1:18" s="16" customFormat="1" ht="7.5" customHeight="1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s="16" customFormat="1" ht="12" customHeight="1">
      <c r="A63" s="26" t="s">
        <v>43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s="16" customFormat="1" ht="12" customHeight="1">
      <c r="A64" s="26" t="s">
        <v>45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s="16" customFormat="1" ht="12" customHeight="1">
      <c r="A65" s="26" t="s">
        <v>46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70" spans="1:18"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85" spans="1:1">
      <c r="A85" s="1"/>
    </row>
  </sheetData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33021317tab04</vt:lpstr>
      <vt:lpstr>'33021317tab04'!Oblast_tisku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Ing. Dagmar Dvořáková</cp:lastModifiedBy>
  <cp:lastPrinted>2017-04-24T12:52:08Z</cp:lastPrinted>
  <dcterms:created xsi:type="dcterms:W3CDTF">2015-03-24T08:50:34Z</dcterms:created>
  <dcterms:modified xsi:type="dcterms:W3CDTF">2017-11-13T14:55:08Z</dcterms:modified>
</cp:coreProperties>
</file>