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905" yWindow="-15" windowWidth="13830" windowHeight="10605"/>
  </bookViews>
  <sheets>
    <sheet name="A.1" sheetId="4" r:id="rId1"/>
  </sheets>
  <definedNames>
    <definedName name="_xlnm.Print_Titles" localSheetId="0">A.1!$1:$4</definedName>
  </definedNames>
  <calcPr calcId="125725"/>
</workbook>
</file>

<file path=xl/calcChain.xml><?xml version="1.0" encoding="utf-8"?>
<calcChain xmlns="http://schemas.openxmlformats.org/spreadsheetml/2006/main">
  <c r="D46" i="4"/>
  <c r="D45"/>
  <c r="C46"/>
  <c r="C45"/>
  <c r="F46"/>
  <c r="D43"/>
  <c r="D42"/>
  <c r="D41"/>
  <c r="C43"/>
  <c r="C42"/>
  <c r="C41"/>
  <c r="D39"/>
  <c r="C39"/>
  <c r="D33"/>
  <c r="D32"/>
  <c r="C33"/>
  <c r="C32"/>
  <c r="D30"/>
  <c r="D29"/>
  <c r="C30"/>
  <c r="C29"/>
  <c r="F27"/>
  <c r="F26"/>
  <c r="F25"/>
  <c r="F24"/>
  <c r="F10"/>
  <c r="F9"/>
  <c r="F8"/>
  <c r="F7"/>
  <c r="F6"/>
  <c r="D9"/>
  <c r="D8"/>
  <c r="D7"/>
  <c r="D6"/>
  <c r="C9"/>
  <c r="C8"/>
  <c r="C7"/>
  <c r="C6"/>
</calcChain>
</file>

<file path=xl/sharedStrings.xml><?xml version="1.0" encoding="utf-8"?>
<sst xmlns="http://schemas.openxmlformats.org/spreadsheetml/2006/main" count="96" uniqueCount="65">
  <si>
    <t>Měřicí
jednotka</t>
  </si>
  <si>
    <t>Od počátku roku</t>
  </si>
  <si>
    <t>absolutně</t>
  </si>
  <si>
    <t>Živě narození</t>
  </si>
  <si>
    <t>osoby</t>
  </si>
  <si>
    <t>Zemřelí</t>
  </si>
  <si>
    <t>Přistěhovalí</t>
  </si>
  <si>
    <t>Vystěhovalí</t>
  </si>
  <si>
    <r>
      <t>Počet obyvatel</t>
    </r>
    <r>
      <rPr>
        <vertAlign val="superscript"/>
        <sz val="8"/>
        <rFont val="Arial"/>
        <family val="2"/>
        <charset val="238"/>
      </rPr>
      <t>2)</t>
    </r>
  </si>
  <si>
    <t xml:space="preserve">x </t>
  </si>
  <si>
    <r>
      <t>Míra ekonomické aktivity</t>
    </r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</t>
    </r>
  </si>
  <si>
    <t>%</t>
  </si>
  <si>
    <t xml:space="preserve">Zaměstnaní v hlavním zaměstnání podle VŠPS </t>
  </si>
  <si>
    <t>tis. osob</t>
  </si>
  <si>
    <t>z toho podnikatelé (bez pomáhajících rodinných příslušníků)</t>
  </si>
  <si>
    <r>
      <t>Zaměstnanci</t>
    </r>
    <r>
      <rPr>
        <vertAlign val="superscript"/>
        <sz val="8"/>
        <rFont val="Arial"/>
        <family val="2"/>
        <charset val="238"/>
      </rPr>
      <t>4)</t>
    </r>
  </si>
  <si>
    <t>přepočtené osoby v tis.</t>
  </si>
  <si>
    <r>
      <t>Průměrná hrubá měsíční mzda</t>
    </r>
    <r>
      <rPr>
        <vertAlign val="superscript"/>
        <sz val="8"/>
        <rFont val="Arial"/>
        <family val="2"/>
        <charset val="238"/>
      </rPr>
      <t>4)</t>
    </r>
  </si>
  <si>
    <t>Kč</t>
  </si>
  <si>
    <t>Uchazeči o zaměstnání v evidenci úřadu práce</t>
  </si>
  <si>
    <t>z toho ženy</t>
  </si>
  <si>
    <t>Pracovní místa v evidenci úřadu práce</t>
  </si>
  <si>
    <t>místa</t>
  </si>
  <si>
    <r>
      <t>Podíl nezaměstnaných osob</t>
    </r>
    <r>
      <rPr>
        <vertAlign val="superscript"/>
        <sz val="8"/>
        <color theme="1"/>
        <rFont val="Arial"/>
        <family val="2"/>
        <charset val="238"/>
      </rPr>
      <t>5)</t>
    </r>
    <r>
      <rPr>
        <sz val="8"/>
        <color theme="1"/>
        <rFont val="Arial"/>
        <family val="2"/>
        <charset val="238"/>
      </rPr>
      <t xml:space="preserve"> (%)</t>
    </r>
  </si>
  <si>
    <t>Uchazeči o zaměstnání na 1 pracovní místo v evidenci ÚP</t>
  </si>
  <si>
    <t>Ekonomické subjekty</t>
  </si>
  <si>
    <t>obchodní společnosti</t>
  </si>
  <si>
    <t>družstva</t>
  </si>
  <si>
    <r>
      <t xml:space="preserve">STAVEBNÍ </t>
    </r>
    <r>
      <rPr>
        <b/>
        <sz val="8"/>
        <rFont val="Arial"/>
        <family val="2"/>
        <charset val="238"/>
      </rPr>
      <t>POVOLENÍ</t>
    </r>
  </si>
  <si>
    <t>Vydaná stavební povolení</t>
  </si>
  <si>
    <t xml:space="preserve">Orientační hodnota staveb  </t>
  </si>
  <si>
    <t>mil. Kč</t>
  </si>
  <si>
    <t>BYTOVÁ VÝSTAVBA</t>
  </si>
  <si>
    <r>
      <t>Dokončené byty</t>
    </r>
    <r>
      <rPr>
        <vertAlign val="superscript"/>
        <sz val="8"/>
        <rFont val="Arial"/>
        <family val="2"/>
        <charset val="238"/>
      </rPr>
      <t>1)</t>
    </r>
  </si>
  <si>
    <t>Zahájené byty</t>
  </si>
  <si>
    <t>ZEMĚDĚLSTVÍ</t>
  </si>
  <si>
    <t>Výroba masa (bez drůbežího) v jatečné hmotnosti</t>
  </si>
  <si>
    <t>t</t>
  </si>
  <si>
    <t xml:space="preserve">hovězí a telecí </t>
  </si>
  <si>
    <t xml:space="preserve">vepřové </t>
  </si>
  <si>
    <t xml:space="preserve">Základní stavební výroba </t>
  </si>
  <si>
    <t>pozemní stavitelství</t>
  </si>
  <si>
    <t>inženýrské stavitelství</t>
  </si>
  <si>
    <t>Hosté</t>
  </si>
  <si>
    <t>z toho nerezidenti</t>
  </si>
  <si>
    <r>
      <t>1)</t>
    </r>
    <r>
      <rPr>
        <sz val="8"/>
        <rFont val="Arial"/>
        <family val="2"/>
        <charset val="238"/>
      </rPr>
      <t xml:space="preserve"> předběžné údaje</t>
    </r>
  </si>
  <si>
    <r>
      <t>2)</t>
    </r>
    <r>
      <rPr>
        <sz val="8"/>
        <rFont val="Arial"/>
        <family val="2"/>
        <charset val="238"/>
      </rPr>
      <t xml:space="preserve"> stav k poslednímu dni sledovaného období</t>
    </r>
  </si>
  <si>
    <r>
      <t xml:space="preserve">3) </t>
    </r>
    <r>
      <rPr>
        <sz val="8"/>
        <rFont val="Arial"/>
        <family val="2"/>
        <charset val="238"/>
      </rPr>
      <t>podíl počtu zaměstnaných a nezaměstnaných (pracovní síly) na počtu všech 15letých a starších</t>
    </r>
  </si>
  <si>
    <r>
      <t>4)</t>
    </r>
    <r>
      <rPr>
        <sz val="8"/>
        <rFont val="Arial"/>
        <family val="2"/>
        <charset val="238"/>
      </rPr>
      <t xml:space="preserve"> podle místa pracoviště v podnikatelské i nepodnikatelské sféře</t>
    </r>
  </si>
  <si>
    <r>
      <t>5)</t>
    </r>
    <r>
      <rPr>
        <sz val="8"/>
        <rFont val="Arial"/>
        <family val="2"/>
        <charset val="238"/>
      </rPr>
      <t xml:space="preserve"> podíl počtu dosažitelných uchazečů o zaměstnání ve věku 15–64 let na obyvatelstvu ve věku 15–64 let</t>
    </r>
  </si>
  <si>
    <r>
      <t>7)</t>
    </r>
    <r>
      <rPr>
        <sz val="8"/>
        <color theme="1"/>
        <rFont val="Arial"/>
        <family val="2"/>
        <charset val="238"/>
      </rPr>
      <t xml:space="preserve"> podniky s 50 a více zaměstnanci se sídlem v kraji</t>
    </r>
  </si>
  <si>
    <r>
      <t>8)</t>
    </r>
    <r>
      <rPr>
        <sz val="8"/>
        <rFont val="Arial"/>
        <family val="2"/>
        <charset val="238"/>
      </rPr>
      <t xml:space="preserve"> stejné období minulého roku</t>
    </r>
  </si>
  <si>
    <r>
      <t>6)</t>
    </r>
    <r>
      <rPr>
        <sz val="8"/>
        <rFont val="Arial"/>
        <family val="2"/>
        <charset val="238"/>
      </rPr>
      <t xml:space="preserve"> podniky se 100 a více zaměstnanci se sídlem v kraji (sekce CZ-NACE B – Těžba a dobývání, C – Zpracovatelský průmysl,
   D – Výroba a rozvod elektřiny, plynu, tepla a klimatizovaného vzduchu)</t>
    </r>
  </si>
  <si>
    <t>Tržby z prodeje výrobků a služeb průmyslové povahy</t>
  </si>
  <si>
    <t>index 
2018/2017</t>
  </si>
  <si>
    <r>
      <t>OBYVATELSTVO</t>
    </r>
    <r>
      <rPr>
        <b/>
        <vertAlign val="superscript"/>
        <sz val="8"/>
        <rFont val="Arial"/>
        <family val="2"/>
        <charset val="238"/>
      </rPr>
      <t>1)</t>
    </r>
  </si>
  <si>
    <r>
      <t>ZAMĚSTNANOST A MZDY</t>
    </r>
    <r>
      <rPr>
        <b/>
        <vertAlign val="superscript"/>
        <sz val="8"/>
        <rFont val="Arial"/>
        <family val="2"/>
        <charset val="238"/>
      </rPr>
      <t>1)</t>
    </r>
  </si>
  <si>
    <r>
      <t>NEZAMĚSTNANOST (podle MPSV)</t>
    </r>
    <r>
      <rPr>
        <b/>
        <vertAlign val="superscript"/>
        <sz val="8"/>
        <rFont val="Arial"/>
        <family val="2"/>
        <charset val="238"/>
      </rPr>
      <t>2)</t>
    </r>
  </si>
  <si>
    <r>
      <t>ORGANIZAČNÍ STATISTIKA</t>
    </r>
    <r>
      <rPr>
        <b/>
        <vertAlign val="superscript"/>
        <sz val="8"/>
        <rFont val="Arial"/>
        <family val="2"/>
        <charset val="238"/>
      </rPr>
      <t>2)</t>
    </r>
  </si>
  <si>
    <r>
      <t>PRŮMYSL</t>
    </r>
    <r>
      <rPr>
        <b/>
        <vertAlign val="superscript"/>
        <sz val="8"/>
        <rFont val="Arial"/>
        <family val="2"/>
        <charset val="238"/>
      </rPr>
      <t>1, 6)</t>
    </r>
  </si>
  <si>
    <r>
      <t>STAVEBNICTVÍ</t>
    </r>
    <r>
      <rPr>
        <b/>
        <vertAlign val="superscript"/>
        <sz val="8"/>
        <rFont val="Arial"/>
        <family val="2"/>
        <charset val="238"/>
      </rPr>
      <t>1, 7)</t>
    </r>
  </si>
  <si>
    <t xml:space="preserve">fyzické osoby </t>
  </si>
  <si>
    <t>CESTOVNÍ RUCH</t>
  </si>
  <si>
    <t>Tab. A.1 Vybrané ukazatele vývoje hospodářství v Kraji Vysočina v 1. až 2. čtvrtletí 2018</t>
  </si>
  <si>
    <t>2. čtvrtletí</t>
  </si>
</sst>
</file>

<file path=xl/styles.xml><?xml version="1.0" encoding="utf-8"?>
<styleSheet xmlns="http://schemas.openxmlformats.org/spreadsheetml/2006/main">
  <numFmts count="3">
    <numFmt numFmtId="164" formatCode="#,##0_ ;\-#,##0\ "/>
    <numFmt numFmtId="165" formatCode="#,##0.0_ ;\-#,##0.0\ "/>
    <numFmt numFmtId="168" formatCode="#,##0.00_ ;\-#,##0.00\ "/>
  </numFmts>
  <fonts count="10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1" applyFont="1" applyFill="1" applyAlignment="1"/>
    <xf numFmtId="0" fontId="3" fillId="0" borderId="0" xfId="1" applyFont="1" applyFill="1"/>
    <xf numFmtId="0" fontId="4" fillId="0" borderId="0" xfId="1" applyFont="1" applyFill="1"/>
    <xf numFmtId="0" fontId="2" fillId="0" borderId="0" xfId="1" applyFont="1" applyFill="1"/>
    <xf numFmtId="0" fontId="4" fillId="0" borderId="4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/>
    </xf>
    <xf numFmtId="164" fontId="4" fillId="0" borderId="5" xfId="1" applyNumberFormat="1" applyFont="1" applyFill="1" applyBorder="1" applyAlignment="1">
      <alignment horizontal="right"/>
    </xf>
    <xf numFmtId="165" fontId="4" fillId="0" borderId="5" xfId="1" applyNumberFormat="1" applyFont="1" applyFill="1" applyBorder="1" applyAlignment="1">
      <alignment horizontal="right"/>
    </xf>
    <xf numFmtId="164" fontId="4" fillId="0" borderId="6" xfId="1" applyNumberFormat="1" applyFont="1" applyFill="1" applyBorder="1"/>
    <xf numFmtId="0" fontId="4" fillId="0" borderId="5" xfId="1" applyFont="1" applyFill="1" applyBorder="1" applyAlignment="1">
      <alignment horizontal="right"/>
    </xf>
    <xf numFmtId="164" fontId="4" fillId="0" borderId="5" xfId="1" applyNumberFormat="1" applyFont="1" applyFill="1" applyBorder="1"/>
    <xf numFmtId="0" fontId="4" fillId="0" borderId="5" xfId="1" applyFont="1" applyFill="1" applyBorder="1" applyAlignment="1">
      <alignment horizontal="center" wrapText="1"/>
    </xf>
    <xf numFmtId="165" fontId="4" fillId="0" borderId="5" xfId="1" applyNumberFormat="1" applyFont="1" applyFill="1" applyBorder="1" applyAlignment="1">
      <alignment horizontal="right" vertical="center"/>
    </xf>
    <xf numFmtId="168" fontId="4" fillId="0" borderId="5" xfId="1" applyNumberFormat="1" applyFont="1" applyFill="1" applyBorder="1" applyAlignment="1">
      <alignment horizontal="right"/>
    </xf>
    <xf numFmtId="0" fontId="4" fillId="0" borderId="5" xfId="1" applyFont="1" applyFill="1" applyBorder="1"/>
    <xf numFmtId="0" fontId="4" fillId="0" borderId="0" xfId="1" applyFont="1" applyFill="1" applyAlignment="1">
      <alignment vertical="top"/>
    </xf>
    <xf numFmtId="0" fontId="7" fillId="0" borderId="0" xfId="1" applyFont="1" applyFill="1" applyBorder="1" applyAlignment="1" applyProtection="1">
      <alignment vertical="top"/>
    </xf>
    <xf numFmtId="0" fontId="7" fillId="0" borderId="0" xfId="1" applyFont="1" applyFill="1" applyBorder="1" applyAlignment="1" applyProtection="1">
      <alignment vertical="top" wrapText="1"/>
    </xf>
    <xf numFmtId="0" fontId="8" fillId="0" borderId="0" xfId="1" applyFont="1" applyFill="1" applyBorder="1" applyAlignment="1" applyProtection="1">
      <alignment horizontal="left" vertical="top"/>
    </xf>
    <xf numFmtId="0" fontId="7" fillId="0" borderId="0" xfId="1" applyFont="1" applyFill="1" applyBorder="1" applyAlignment="1" applyProtection="1">
      <alignment horizontal="left" vertical="top"/>
    </xf>
    <xf numFmtId="0" fontId="4" fillId="0" borderId="0" xfId="1" applyFont="1" applyFill="1" applyBorder="1" applyAlignment="1">
      <alignment horizontal="left" vertical="center"/>
    </xf>
    <xf numFmtId="0" fontId="4" fillId="0" borderId="0" xfId="1" applyFont="1" applyFill="1" applyAlignment="1">
      <alignment vertical="center"/>
    </xf>
    <xf numFmtId="0" fontId="4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/>
    <xf numFmtId="165" fontId="4" fillId="0" borderId="6" xfId="1" applyNumberFormat="1" applyFont="1" applyFill="1" applyBorder="1" applyAlignment="1">
      <alignment horizontal="right"/>
    </xf>
    <xf numFmtId="0" fontId="4" fillId="0" borderId="11" xfId="1" applyFont="1" applyFill="1" applyBorder="1" applyAlignment="1">
      <alignment horizontal="left" indent="1"/>
    </xf>
    <xf numFmtId="164" fontId="4" fillId="0" borderId="6" xfId="1" applyNumberFormat="1" applyFont="1" applyFill="1" applyBorder="1" applyAlignment="1">
      <alignment horizontal="right"/>
    </xf>
    <xf numFmtId="0" fontId="4" fillId="0" borderId="11" xfId="1" applyFont="1" applyFill="1" applyBorder="1" applyAlignment="1">
      <alignment horizontal="left" wrapText="1" indent="1"/>
    </xf>
    <xf numFmtId="0" fontId="3" fillId="0" borderId="0" xfId="1" applyFont="1" applyFill="1" applyBorder="1" applyAlignment="1">
      <alignment horizontal="left" indent="2"/>
    </xf>
    <xf numFmtId="0" fontId="4" fillId="0" borderId="11" xfId="1" applyFont="1" applyFill="1" applyBorder="1" applyAlignment="1">
      <alignment horizontal="left" vertical="center" wrapText="1" indent="1"/>
    </xf>
    <xf numFmtId="165" fontId="4" fillId="0" borderId="6" xfId="1" applyNumberFormat="1" applyFont="1" applyFill="1" applyBorder="1" applyAlignment="1">
      <alignment horizontal="right" vertical="center"/>
    </xf>
    <xf numFmtId="49" fontId="4" fillId="0" borderId="11" xfId="1" applyNumberFormat="1" applyFont="1" applyFill="1" applyBorder="1" applyAlignment="1">
      <alignment horizontal="left" indent="1"/>
    </xf>
    <xf numFmtId="0" fontId="3" fillId="0" borderId="0" xfId="1" applyFont="1" applyFill="1" applyBorder="1" applyAlignment="1">
      <alignment horizontal="left" indent="1"/>
    </xf>
    <xf numFmtId="168" fontId="4" fillId="0" borderId="6" xfId="1" applyNumberFormat="1" applyFont="1" applyFill="1" applyBorder="1" applyAlignment="1">
      <alignment horizontal="right"/>
    </xf>
    <xf numFmtId="0" fontId="3" fillId="0" borderId="11" xfId="1" applyFont="1" applyFill="1" applyBorder="1" applyAlignment="1">
      <alignment horizontal="left" indent="2"/>
    </xf>
    <xf numFmtId="0" fontId="6" fillId="0" borderId="11" xfId="1" applyFont="1" applyFill="1" applyBorder="1" applyAlignment="1"/>
    <xf numFmtId="0" fontId="3" fillId="0" borderId="11" xfId="1" applyFont="1" applyFill="1" applyBorder="1" applyAlignment="1">
      <alignment horizontal="left" indent="1"/>
    </xf>
    <xf numFmtId="0" fontId="6" fillId="0" borderId="0" xfId="1" applyFont="1" applyFill="1"/>
    <xf numFmtId="0" fontId="6" fillId="0" borderId="0" xfId="1" applyFont="1" applyFill="1" applyBorder="1" applyAlignment="1"/>
    <xf numFmtId="0" fontId="4" fillId="0" borderId="7" xfId="1" applyFont="1" applyFill="1" applyBorder="1" applyAlignment="1">
      <alignment horizontal="center"/>
    </xf>
    <xf numFmtId="0" fontId="4" fillId="0" borderId="9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/>
    </xf>
    <xf numFmtId="0" fontId="4" fillId="0" borderId="8" xfId="1" applyFont="1" applyFill="1" applyBorder="1" applyAlignment="1">
      <alignment horizontal="center"/>
    </xf>
    <xf numFmtId="0" fontId="7" fillId="0" borderId="0" xfId="1" applyFont="1" applyFill="1" applyBorder="1" applyAlignment="1" applyProtection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19051</xdr:colOff>
      <xdr:row>11</xdr:row>
      <xdr:rowOff>4763</xdr:rowOff>
    </xdr:from>
    <xdr:to>
      <xdr:col>3</xdr:col>
      <xdr:colOff>114301</xdr:colOff>
      <xdr:row>11</xdr:row>
      <xdr:rowOff>109538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4057651" y="1919288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twoCellAnchor>
  <xdr:twoCellAnchor>
    <xdr:from>
      <xdr:col>5</xdr:col>
      <xdr:colOff>12953</xdr:colOff>
      <xdr:row>11</xdr:row>
      <xdr:rowOff>6191</xdr:rowOff>
    </xdr:from>
    <xdr:to>
      <xdr:col>5</xdr:col>
      <xdr:colOff>108203</xdr:colOff>
      <xdr:row>11</xdr:row>
      <xdr:rowOff>110966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5232653" y="1920716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twoCellAnchor>
  <xdr:twoCellAnchor>
    <xdr:from>
      <xdr:col>5</xdr:col>
      <xdr:colOff>23813</xdr:colOff>
      <xdr:row>20</xdr:row>
      <xdr:rowOff>14287</xdr:rowOff>
    </xdr:from>
    <xdr:to>
      <xdr:col>5</xdr:col>
      <xdr:colOff>119063</xdr:colOff>
      <xdr:row>20</xdr:row>
      <xdr:rowOff>119062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243513" y="3471862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twoCellAnchor>
  <xdr:twoCellAnchor>
    <xdr:from>
      <xdr:col>5</xdr:col>
      <xdr:colOff>23812</xdr:colOff>
      <xdr:row>21</xdr:row>
      <xdr:rowOff>4762</xdr:rowOff>
    </xdr:from>
    <xdr:to>
      <xdr:col>5</xdr:col>
      <xdr:colOff>119062</xdr:colOff>
      <xdr:row>21</xdr:row>
      <xdr:rowOff>109537</xdr:rowOff>
    </xdr:to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5243512" y="3624262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2"/>
  <sheetViews>
    <sheetView tabSelected="1" zoomScaleNormal="100" workbookViewId="0"/>
  </sheetViews>
  <sheetFormatPr defaultRowHeight="11.25"/>
  <cols>
    <col min="1" max="1" width="42.28515625" style="3" customWidth="1"/>
    <col min="2" max="2" width="9" style="3" customWidth="1"/>
    <col min="3" max="3" width="8.85546875" style="3" customWidth="1"/>
    <col min="4" max="4" width="8.140625" style="3" customWidth="1"/>
    <col min="5" max="5" width="8.85546875" style="3" customWidth="1"/>
    <col min="6" max="6" width="8.140625" style="3" customWidth="1"/>
    <col min="7" max="16384" width="9.140625" style="3"/>
  </cols>
  <sheetData>
    <row r="1" spans="1:7" ht="15" customHeight="1">
      <c r="A1" s="1" t="s">
        <v>63</v>
      </c>
      <c r="B1" s="1"/>
      <c r="C1" s="1"/>
      <c r="D1" s="1"/>
      <c r="E1" s="1"/>
      <c r="F1" s="1"/>
      <c r="G1" s="2"/>
    </row>
    <row r="2" spans="1:7" ht="6.75" customHeight="1" thickBot="1">
      <c r="A2" s="4"/>
    </row>
    <row r="3" spans="1:7" ht="12" customHeight="1">
      <c r="A3" s="41"/>
      <c r="B3" s="43" t="s">
        <v>0</v>
      </c>
      <c r="C3" s="45" t="s">
        <v>64</v>
      </c>
      <c r="D3" s="45"/>
      <c r="E3" s="45" t="s">
        <v>1</v>
      </c>
      <c r="F3" s="46"/>
    </row>
    <row r="4" spans="1:7" ht="25.5" customHeight="1" thickBot="1">
      <c r="A4" s="42"/>
      <c r="B4" s="44"/>
      <c r="C4" s="5" t="s">
        <v>2</v>
      </c>
      <c r="D4" s="6" t="s">
        <v>54</v>
      </c>
      <c r="E4" s="5" t="s">
        <v>2</v>
      </c>
      <c r="F4" s="24" t="s">
        <v>54</v>
      </c>
    </row>
    <row r="5" spans="1:7" ht="18" customHeight="1">
      <c r="A5" s="25" t="s">
        <v>55</v>
      </c>
      <c r="B5" s="7"/>
      <c r="C5" s="8"/>
      <c r="D5" s="9"/>
      <c r="E5" s="8"/>
      <c r="F5" s="26"/>
    </row>
    <row r="6" spans="1:7" ht="12" customHeight="1">
      <c r="A6" s="27" t="s">
        <v>3</v>
      </c>
      <c r="B6" s="7" t="s">
        <v>4</v>
      </c>
      <c r="C6" s="8">
        <f>2680-1264</f>
        <v>1416</v>
      </c>
      <c r="D6" s="9">
        <f>1416/1356*100</f>
        <v>104.42477876106196</v>
      </c>
      <c r="E6" s="8">
        <v>2680</v>
      </c>
      <c r="F6" s="26">
        <f>2680/2605*100</f>
        <v>102.87907869481765</v>
      </c>
    </row>
    <row r="7" spans="1:7" ht="12" customHeight="1">
      <c r="A7" s="27" t="s">
        <v>5</v>
      </c>
      <c r="B7" s="7" t="s">
        <v>4</v>
      </c>
      <c r="C7" s="8">
        <f>2691-1461</f>
        <v>1230</v>
      </c>
      <c r="D7" s="9">
        <f>1230/1230*100</f>
        <v>100</v>
      </c>
      <c r="E7" s="8">
        <v>2691</v>
      </c>
      <c r="F7" s="26">
        <f>2691/2732*100</f>
        <v>98.499267935578331</v>
      </c>
    </row>
    <row r="8" spans="1:7" ht="12" customHeight="1">
      <c r="A8" s="27" t="s">
        <v>6</v>
      </c>
      <c r="B8" s="7" t="s">
        <v>4</v>
      </c>
      <c r="C8" s="10">
        <f>2235-1106</f>
        <v>1129</v>
      </c>
      <c r="D8" s="9">
        <f>1129/966*100</f>
        <v>116.87370600414077</v>
      </c>
      <c r="E8" s="10">
        <v>2235</v>
      </c>
      <c r="F8" s="26">
        <f>2235/1966*100</f>
        <v>113.68260427263479</v>
      </c>
    </row>
    <row r="9" spans="1:7" ht="12" customHeight="1">
      <c r="A9" s="27" t="s">
        <v>7</v>
      </c>
      <c r="B9" s="7" t="s">
        <v>4</v>
      </c>
      <c r="C9" s="10">
        <f>2164-1179</f>
        <v>985</v>
      </c>
      <c r="D9" s="9">
        <f>985/1013*100</f>
        <v>97.235932872655482</v>
      </c>
      <c r="E9" s="10">
        <v>2164</v>
      </c>
      <c r="F9" s="26">
        <f>2164/2189*100</f>
        <v>98.857925993604397</v>
      </c>
    </row>
    <row r="10" spans="1:7" ht="12.75" customHeight="1">
      <c r="A10" s="27" t="s">
        <v>8</v>
      </c>
      <c r="B10" s="7" t="s">
        <v>4</v>
      </c>
      <c r="C10" s="11" t="s">
        <v>9</v>
      </c>
      <c r="D10" s="11" t="s">
        <v>9</v>
      </c>
      <c r="E10" s="12">
        <v>508976</v>
      </c>
      <c r="F10" s="26">
        <f>508976/508602*100</f>
        <v>100.07353490548603</v>
      </c>
      <c r="G10" s="17"/>
    </row>
    <row r="11" spans="1:7" ht="14.25" customHeight="1">
      <c r="A11" s="25" t="s">
        <v>56</v>
      </c>
      <c r="B11" s="7"/>
      <c r="C11" s="8"/>
      <c r="D11" s="8"/>
      <c r="E11" s="8"/>
      <c r="F11" s="28"/>
    </row>
    <row r="12" spans="1:7" ht="12.75" customHeight="1">
      <c r="A12" s="27" t="s">
        <v>10</v>
      </c>
      <c r="B12" s="7" t="s">
        <v>11</v>
      </c>
      <c r="C12" s="9">
        <v>58.882998973621397</v>
      </c>
      <c r="D12" s="9">
        <v>59.0180655808783</v>
      </c>
      <c r="E12" s="9">
        <v>58.693911729153669</v>
      </c>
      <c r="F12" s="26">
        <v>58.854815658511249</v>
      </c>
      <c r="G12" s="17"/>
    </row>
    <row r="13" spans="1:7" ht="12" customHeight="1">
      <c r="A13" s="29" t="s">
        <v>12</v>
      </c>
      <c r="B13" s="7" t="s">
        <v>13</v>
      </c>
      <c r="C13" s="9">
        <v>249.64724709999987</v>
      </c>
      <c r="D13" s="9">
        <v>101.42218610321008</v>
      </c>
      <c r="E13" s="9">
        <v>248.21405960000004</v>
      </c>
      <c r="F13" s="26">
        <v>101.01750101750102</v>
      </c>
    </row>
    <row r="14" spans="1:7" ht="12" customHeight="1">
      <c r="A14" s="30" t="s">
        <v>14</v>
      </c>
      <c r="B14" s="7"/>
      <c r="C14" s="9">
        <v>34.914232699999999</v>
      </c>
      <c r="D14" s="9">
        <v>91.84210526315789</v>
      </c>
      <c r="E14" s="9">
        <v>35.601338300000002</v>
      </c>
      <c r="F14" s="26">
        <v>96.216216216216225</v>
      </c>
    </row>
    <row r="15" spans="1:7" ht="21.75" customHeight="1">
      <c r="A15" s="31" t="s">
        <v>15</v>
      </c>
      <c r="B15" s="13" t="s">
        <v>16</v>
      </c>
      <c r="C15" s="14">
        <v>175.5</v>
      </c>
      <c r="D15" s="14">
        <v>100.5</v>
      </c>
      <c r="E15" s="14">
        <v>174.7</v>
      </c>
      <c r="F15" s="32">
        <v>100.8</v>
      </c>
      <c r="G15" s="17"/>
    </row>
    <row r="16" spans="1:7" ht="12.75" customHeight="1">
      <c r="A16" s="33" t="s">
        <v>17</v>
      </c>
      <c r="B16" s="7" t="s">
        <v>18</v>
      </c>
      <c r="C16" s="12">
        <v>29274</v>
      </c>
      <c r="D16" s="9">
        <v>109</v>
      </c>
      <c r="E16" s="12">
        <v>28543</v>
      </c>
      <c r="F16" s="26">
        <v>109.3</v>
      </c>
      <c r="G16" s="17"/>
    </row>
    <row r="17" spans="1:7" ht="14.25" customHeight="1">
      <c r="A17" s="25" t="s">
        <v>57</v>
      </c>
      <c r="B17" s="7"/>
      <c r="C17" s="8"/>
      <c r="D17" s="8"/>
      <c r="E17" s="8"/>
      <c r="F17" s="28"/>
      <c r="G17" s="17"/>
    </row>
    <row r="18" spans="1:7" ht="12" customHeight="1">
      <c r="A18" s="34" t="s">
        <v>19</v>
      </c>
      <c r="B18" s="7" t="s">
        <v>4</v>
      </c>
      <c r="C18" s="11" t="s">
        <v>9</v>
      </c>
      <c r="D18" s="11" t="s">
        <v>9</v>
      </c>
      <c r="E18" s="12">
        <v>9339</v>
      </c>
      <c r="F18" s="26">
        <v>78.046130703660367</v>
      </c>
    </row>
    <row r="19" spans="1:7" ht="12" customHeight="1">
      <c r="A19" s="30" t="s">
        <v>20</v>
      </c>
      <c r="B19" s="7" t="s">
        <v>4</v>
      </c>
      <c r="C19" s="11" t="s">
        <v>9</v>
      </c>
      <c r="D19" s="11" t="s">
        <v>9</v>
      </c>
      <c r="E19" s="12">
        <v>5180</v>
      </c>
      <c r="F19" s="26">
        <v>77.672814514919779</v>
      </c>
    </row>
    <row r="20" spans="1:7" ht="12" customHeight="1">
      <c r="A20" s="34" t="s">
        <v>21</v>
      </c>
      <c r="B20" s="7" t="s">
        <v>22</v>
      </c>
      <c r="C20" s="11" t="s">
        <v>9</v>
      </c>
      <c r="D20" s="11" t="s">
        <v>9</v>
      </c>
      <c r="E20" s="12">
        <v>10225</v>
      </c>
      <c r="F20" s="26">
        <v>151.12326337570204</v>
      </c>
    </row>
    <row r="21" spans="1:7" ht="12.75" customHeight="1">
      <c r="A21" s="34" t="s">
        <v>23</v>
      </c>
      <c r="B21" s="7" t="s">
        <v>11</v>
      </c>
      <c r="C21" s="11" t="s">
        <v>9</v>
      </c>
      <c r="D21" s="11" t="s">
        <v>9</v>
      </c>
      <c r="E21" s="15">
        <v>2.6465900639030981</v>
      </c>
      <c r="F21" s="35">
        <v>3.4758795028439016</v>
      </c>
      <c r="G21" s="17"/>
    </row>
    <row r="22" spans="1:7" ht="12.75" customHeight="1">
      <c r="A22" s="34" t="s">
        <v>24</v>
      </c>
      <c r="B22" s="7" t="s">
        <v>4</v>
      </c>
      <c r="C22" s="11" t="s">
        <v>9</v>
      </c>
      <c r="D22" s="11" t="s">
        <v>9</v>
      </c>
      <c r="E22" s="9">
        <v>0.91334963325183371</v>
      </c>
      <c r="F22" s="26">
        <v>1.7685486254803429</v>
      </c>
    </row>
    <row r="23" spans="1:7" ht="14.25" customHeight="1">
      <c r="A23" s="25" t="s">
        <v>58</v>
      </c>
      <c r="B23" s="7"/>
      <c r="C23" s="8"/>
      <c r="D23" s="8"/>
      <c r="E23" s="8"/>
      <c r="F23" s="28"/>
      <c r="G23" s="17"/>
    </row>
    <row r="24" spans="1:7" ht="12" customHeight="1">
      <c r="A24" s="27" t="s">
        <v>25</v>
      </c>
      <c r="B24" s="7"/>
      <c r="C24" s="11" t="s">
        <v>9</v>
      </c>
      <c r="D24" s="11" t="s">
        <v>9</v>
      </c>
      <c r="E24" s="12">
        <v>113798</v>
      </c>
      <c r="F24" s="26">
        <f>113798/112503*100</f>
        <v>101.15108041563336</v>
      </c>
    </row>
    <row r="25" spans="1:7" ht="12" customHeight="1">
      <c r="A25" s="30" t="s">
        <v>61</v>
      </c>
      <c r="B25" s="7"/>
      <c r="C25" s="11" t="s">
        <v>9</v>
      </c>
      <c r="D25" s="11" t="s">
        <v>9</v>
      </c>
      <c r="E25" s="12">
        <v>92182</v>
      </c>
      <c r="F25" s="26">
        <f>92182/91396*100</f>
        <v>100.85999387281718</v>
      </c>
    </row>
    <row r="26" spans="1:7" ht="12" customHeight="1">
      <c r="A26" s="36" t="s">
        <v>26</v>
      </c>
      <c r="B26" s="7"/>
      <c r="C26" s="11" t="s">
        <v>9</v>
      </c>
      <c r="D26" s="11" t="s">
        <v>9</v>
      </c>
      <c r="E26" s="12">
        <v>9711</v>
      </c>
      <c r="F26" s="26">
        <f>9711/9284*100</f>
        <v>104.59931064196466</v>
      </c>
    </row>
    <row r="27" spans="1:7" ht="12" customHeight="1">
      <c r="A27" s="36" t="s">
        <v>27</v>
      </c>
      <c r="B27" s="7"/>
      <c r="C27" s="11" t="s">
        <v>9</v>
      </c>
      <c r="D27" s="11" t="s">
        <v>9</v>
      </c>
      <c r="E27" s="12">
        <v>460</v>
      </c>
      <c r="F27" s="26">
        <f>460/463*100</f>
        <v>99.352051835853132</v>
      </c>
    </row>
    <row r="28" spans="1:7" ht="14.25" customHeight="1">
      <c r="A28" s="37" t="s">
        <v>28</v>
      </c>
      <c r="B28" s="7"/>
      <c r="C28" s="8"/>
      <c r="D28" s="8"/>
      <c r="E28" s="8"/>
      <c r="F28" s="28"/>
    </row>
    <row r="29" spans="1:7" ht="12" customHeight="1">
      <c r="A29" s="38" t="s">
        <v>29</v>
      </c>
      <c r="B29" s="7"/>
      <c r="C29" s="8">
        <f>2364-974</f>
        <v>1390</v>
      </c>
      <c r="D29" s="9">
        <f>1390/1264*100</f>
        <v>109.96835443037976</v>
      </c>
      <c r="E29" s="8">
        <v>2364</v>
      </c>
      <c r="F29" s="26">
        <v>103.05143853530952</v>
      </c>
    </row>
    <row r="30" spans="1:7" ht="12" customHeight="1">
      <c r="A30" s="27" t="s">
        <v>30</v>
      </c>
      <c r="B30" s="7" t="s">
        <v>31</v>
      </c>
      <c r="C30" s="8">
        <f>7527-2866</f>
        <v>4661</v>
      </c>
      <c r="D30" s="9">
        <f>4661/4087*100</f>
        <v>114.04453144115487</v>
      </c>
      <c r="E30" s="8">
        <v>7527</v>
      </c>
      <c r="F30" s="26">
        <v>107.66700042912316</v>
      </c>
    </row>
    <row r="31" spans="1:7" ht="14.25" customHeight="1">
      <c r="A31" s="25" t="s">
        <v>32</v>
      </c>
      <c r="B31" s="7"/>
      <c r="C31" s="8"/>
      <c r="D31" s="9"/>
      <c r="E31" s="8"/>
      <c r="F31" s="26"/>
    </row>
    <row r="32" spans="1:7" ht="12.75" customHeight="1">
      <c r="A32" s="27" t="s">
        <v>33</v>
      </c>
      <c r="B32" s="7"/>
      <c r="C32" s="8">
        <f>671-282</f>
        <v>389</v>
      </c>
      <c r="D32" s="9">
        <f>389/174*100</f>
        <v>223.56321839080459</v>
      </c>
      <c r="E32" s="8">
        <v>671</v>
      </c>
      <c r="F32" s="26">
        <v>160.14319809069212</v>
      </c>
      <c r="G32" s="17"/>
    </row>
    <row r="33" spans="1:7" ht="12" customHeight="1">
      <c r="A33" s="27" t="s">
        <v>34</v>
      </c>
      <c r="B33" s="7"/>
      <c r="C33" s="8">
        <f>1032-427</f>
        <v>605</v>
      </c>
      <c r="D33" s="9">
        <f>605/419*100</f>
        <v>144.39140811455846</v>
      </c>
      <c r="E33" s="8">
        <v>1032</v>
      </c>
      <c r="F33" s="26">
        <v>149.34876989869755</v>
      </c>
    </row>
    <row r="34" spans="1:7" ht="14.25" customHeight="1">
      <c r="A34" s="25" t="s">
        <v>35</v>
      </c>
      <c r="B34" s="7"/>
      <c r="C34" s="8"/>
      <c r="D34" s="9"/>
      <c r="E34" s="8"/>
      <c r="F34" s="26"/>
    </row>
    <row r="35" spans="1:7" ht="12" customHeight="1">
      <c r="A35" s="27" t="s">
        <v>36</v>
      </c>
      <c r="B35" s="7" t="s">
        <v>37</v>
      </c>
      <c r="C35" s="8">
        <v>9428</v>
      </c>
      <c r="D35" s="9">
        <v>104.4</v>
      </c>
      <c r="E35" s="8">
        <v>18806</v>
      </c>
      <c r="F35" s="26">
        <v>103.2</v>
      </c>
    </row>
    <row r="36" spans="1:7" ht="12" customHeight="1">
      <c r="A36" s="30" t="s">
        <v>38</v>
      </c>
      <c r="B36" s="7"/>
      <c r="C36" s="8">
        <v>3858</v>
      </c>
      <c r="D36" s="9">
        <v>106.2</v>
      </c>
      <c r="E36" s="8">
        <v>7855</v>
      </c>
      <c r="F36" s="26">
        <v>104.7</v>
      </c>
    </row>
    <row r="37" spans="1:7" ht="12" customHeight="1">
      <c r="A37" s="36" t="s">
        <v>39</v>
      </c>
      <c r="B37" s="7"/>
      <c r="C37" s="8">
        <v>5566</v>
      </c>
      <c r="D37" s="9">
        <v>103.3</v>
      </c>
      <c r="E37" s="8">
        <v>10945</v>
      </c>
      <c r="F37" s="26">
        <v>102.3</v>
      </c>
    </row>
    <row r="38" spans="1:7" ht="14.25" customHeight="1">
      <c r="A38" s="25" t="s">
        <v>59</v>
      </c>
      <c r="B38" s="7"/>
      <c r="C38" s="8"/>
      <c r="D38" s="9"/>
      <c r="E38" s="8"/>
      <c r="F38" s="26"/>
    </row>
    <row r="39" spans="1:7" ht="12" customHeight="1">
      <c r="A39" s="29" t="s">
        <v>53</v>
      </c>
      <c r="B39" s="7" t="s">
        <v>31</v>
      </c>
      <c r="C39" s="8">
        <f>80230-39392</f>
        <v>40838</v>
      </c>
      <c r="D39" s="9">
        <f>40838/40715*100</f>
        <v>100.30209996315853</v>
      </c>
      <c r="E39" s="8">
        <v>80229.839000000007</v>
      </c>
      <c r="F39" s="26">
        <v>99</v>
      </c>
      <c r="G39" s="39"/>
    </row>
    <row r="40" spans="1:7" ht="14.25" customHeight="1">
      <c r="A40" s="25" t="s">
        <v>60</v>
      </c>
      <c r="B40" s="16"/>
      <c r="C40" s="8"/>
      <c r="D40" s="9"/>
      <c r="E40" s="8"/>
      <c r="F40" s="26"/>
    </row>
    <row r="41" spans="1:7" ht="12" customHeight="1">
      <c r="A41" s="27" t="s">
        <v>40</v>
      </c>
      <c r="B41" s="7" t="s">
        <v>31</v>
      </c>
      <c r="C41" s="8">
        <f>2660-962</f>
        <v>1698</v>
      </c>
      <c r="D41" s="9">
        <f>1698/1648*100</f>
        <v>103.03398058252426</v>
      </c>
      <c r="E41" s="8">
        <v>2660</v>
      </c>
      <c r="F41" s="26">
        <v>105.93389088012744</v>
      </c>
    </row>
    <row r="42" spans="1:7" ht="12" customHeight="1">
      <c r="A42" s="30" t="s">
        <v>41</v>
      </c>
      <c r="B42" s="16"/>
      <c r="C42" s="8">
        <f>1873-726</f>
        <v>1147</v>
      </c>
      <c r="D42" s="9">
        <f>1147/1123*100</f>
        <v>102.13713268032056</v>
      </c>
      <c r="E42" s="8">
        <v>1873</v>
      </c>
      <c r="F42" s="26">
        <v>108.76887340301975</v>
      </c>
    </row>
    <row r="43" spans="1:7" ht="12" customHeight="1">
      <c r="A43" s="36" t="s">
        <v>42</v>
      </c>
      <c r="B43" s="16"/>
      <c r="C43" s="8">
        <f>723-206</f>
        <v>517</v>
      </c>
      <c r="D43" s="9">
        <f>517/410*100</f>
        <v>126.09756097560975</v>
      </c>
      <c r="E43" s="8">
        <v>723</v>
      </c>
      <c r="F43" s="26">
        <v>118.13725490196079</v>
      </c>
    </row>
    <row r="44" spans="1:7" ht="14.25" customHeight="1">
      <c r="A44" s="40" t="s">
        <v>62</v>
      </c>
      <c r="B44" s="16"/>
      <c r="C44" s="8"/>
      <c r="D44" s="9"/>
      <c r="E44" s="8"/>
      <c r="F44" s="26"/>
    </row>
    <row r="45" spans="1:7" ht="12" customHeight="1">
      <c r="A45" s="27" t="s">
        <v>43</v>
      </c>
      <c r="B45" s="16"/>
      <c r="C45" s="8">
        <f>256611-98022</f>
        <v>158589</v>
      </c>
      <c r="D45" s="9">
        <f>158589/148298*100</f>
        <v>106.93940579104235</v>
      </c>
      <c r="E45" s="8">
        <v>256611</v>
      </c>
      <c r="F45" s="26">
        <v>107.64922790369876</v>
      </c>
    </row>
    <row r="46" spans="1:7" ht="12" customHeight="1">
      <c r="A46" s="36" t="s">
        <v>44</v>
      </c>
      <c r="B46" s="16"/>
      <c r="C46" s="8">
        <f>34959-13807</f>
        <v>21152</v>
      </c>
      <c r="D46" s="9">
        <f>21152/20591*100</f>
        <v>102.72449128259919</v>
      </c>
      <c r="E46" s="8">
        <v>34959</v>
      </c>
      <c r="F46" s="26">
        <f>34959/32985*100</f>
        <v>105.98453842655753</v>
      </c>
    </row>
    <row r="47" spans="1:7" ht="7.5" customHeight="1"/>
    <row r="48" spans="1:7" ht="13.5" customHeight="1">
      <c r="A48" s="21" t="s">
        <v>45</v>
      </c>
    </row>
    <row r="49" spans="1:8" s="17" customFormat="1" ht="13.5" customHeight="1">
      <c r="A49" s="21" t="s">
        <v>46</v>
      </c>
    </row>
    <row r="50" spans="1:8" s="17" customFormat="1" ht="13.5" customHeight="1">
      <c r="A50" s="21" t="s">
        <v>47</v>
      </c>
    </row>
    <row r="51" spans="1:8" s="17" customFormat="1" ht="13.5" customHeight="1">
      <c r="A51" s="21" t="s">
        <v>48</v>
      </c>
    </row>
    <row r="52" spans="1:8" s="17" customFormat="1" ht="13.5" customHeight="1">
      <c r="A52" s="18" t="s">
        <v>49</v>
      </c>
      <c r="B52" s="18"/>
      <c r="C52" s="18"/>
      <c r="D52" s="18"/>
      <c r="E52" s="18"/>
      <c r="F52" s="18"/>
    </row>
    <row r="53" spans="1:8" s="17" customFormat="1" ht="24.75" customHeight="1">
      <c r="A53" s="47" t="s">
        <v>52</v>
      </c>
      <c r="B53" s="47"/>
      <c r="C53" s="47"/>
      <c r="D53" s="47"/>
      <c r="E53" s="47"/>
      <c r="F53" s="47"/>
      <c r="G53" s="23"/>
      <c r="H53" s="19"/>
    </row>
    <row r="54" spans="1:8" s="17" customFormat="1" ht="13.5" customHeight="1">
      <c r="A54" s="20" t="s">
        <v>50</v>
      </c>
    </row>
    <row r="55" spans="1:8" s="17" customFormat="1" ht="13.5" customHeight="1">
      <c r="A55" s="21" t="s">
        <v>51</v>
      </c>
    </row>
    <row r="59" spans="1:8">
      <c r="A59" s="22"/>
    </row>
    <row r="60" spans="1:8">
      <c r="A60" s="22"/>
    </row>
    <row r="61" spans="1:8">
      <c r="A61" s="22"/>
    </row>
    <row r="62" spans="1:8">
      <c r="A62" s="22"/>
    </row>
  </sheetData>
  <mergeCells count="5">
    <mergeCell ref="A3:A4"/>
    <mergeCell ref="B3:B4"/>
    <mergeCell ref="C3:D3"/>
    <mergeCell ref="E3:F3"/>
    <mergeCell ref="A53:F53"/>
  </mergeCells>
  <pageMargins left="0.78740157480314965" right="0.78740157480314965" top="0.78740157480314965" bottom="0.98425196850393704" header="0.51181102362204722" footer="0.51181102362204722"/>
  <pageSetup paperSize="9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A.1</vt:lpstr>
      <vt:lpstr>A.1!Názvy_tisku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Vlastislav Valda</cp:lastModifiedBy>
  <cp:lastPrinted>2018-09-14T07:11:32Z</cp:lastPrinted>
  <dcterms:created xsi:type="dcterms:W3CDTF">2014-01-22T14:27:54Z</dcterms:created>
  <dcterms:modified xsi:type="dcterms:W3CDTF">2018-09-26T07:12:15Z</dcterms:modified>
</cp:coreProperties>
</file>