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2-16" sheetId="1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'2-16'!$A$1:$W$54</definedName>
    <definedName name="oprava" hidden="1">{"'NP99_t1'!$A$1:$J$37"}</definedName>
    <definedName name="SWEDEN">#REF!</definedName>
    <definedName name="T_4_3_1n" hidden="1">{"'PT-03'!$A$1:$I$112"}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1" i="1"/>
  <c r="T50"/>
  <c r="T49"/>
  <c r="T35"/>
  <c r="T34"/>
  <c r="T33"/>
  <c r="T24"/>
  <c r="T23"/>
  <c r="T22"/>
  <c r="S51"/>
  <c r="S50"/>
  <c r="S49"/>
  <c r="S35"/>
  <c r="S34"/>
  <c r="S33"/>
  <c r="S24"/>
  <c r="S23"/>
  <c r="S22"/>
  <c r="R35"/>
  <c r="R34"/>
  <c r="R33"/>
  <c r="Q51"/>
  <c r="Q49"/>
  <c r="Q35"/>
  <c r="Q34"/>
  <c r="Q33"/>
</calcChain>
</file>

<file path=xl/sharedStrings.xml><?xml version="1.0" encoding="utf-8"?>
<sst xmlns="http://schemas.openxmlformats.org/spreadsheetml/2006/main" count="90" uniqueCount="43">
  <si>
    <t>ZDRAVÍ</t>
  </si>
  <si>
    <t>HEALTH</t>
  </si>
  <si>
    <t>Pramen: ČSÚ</t>
  </si>
  <si>
    <t>Source: CZSO</t>
  </si>
  <si>
    <t>Ukazatel</t>
  </si>
  <si>
    <t>Indicator</t>
  </si>
  <si>
    <t>Průměrná doba trvání</t>
  </si>
  <si>
    <t>Average duration of 1 case</t>
  </si>
  <si>
    <t xml:space="preserve">  1 případu pracovní</t>
  </si>
  <si>
    <t xml:space="preserve">  of incapacity for work</t>
  </si>
  <si>
    <t xml:space="preserve">  neschopnosti (kalendářní dny)</t>
  </si>
  <si>
    <t xml:space="preserve">  (calendar days)</t>
  </si>
  <si>
    <t>ženy</t>
  </si>
  <si>
    <t>muži</t>
  </si>
  <si>
    <t>Průměrné procento</t>
  </si>
  <si>
    <t>Average percentage of</t>
  </si>
  <si>
    <t xml:space="preserve">  pracovní neschopnosti</t>
  </si>
  <si>
    <t xml:space="preserve">  incapacity for work</t>
  </si>
  <si>
    <t>Počet nově hlášených případů</t>
  </si>
  <si>
    <t xml:space="preserve">  pracovní neschopnosti </t>
  </si>
  <si>
    <t>Počet případů celkem v tis.</t>
  </si>
  <si>
    <t xml:space="preserve">   na 100 nemocensky pojištěných</t>
  </si>
  <si>
    <t>z toho pro nemoc</t>
  </si>
  <si>
    <t xml:space="preserve">  Due to disease</t>
  </si>
  <si>
    <t xml:space="preserve">Pracovní úraz </t>
  </si>
  <si>
    <t xml:space="preserve">   na 100 000 nem. pojištěných</t>
  </si>
  <si>
    <t>Smrtelný prac. úraz</t>
  </si>
  <si>
    <t>Počet případů celkem</t>
  </si>
  <si>
    <t xml:space="preserve"> Mimopracovní úraz</t>
  </si>
  <si>
    <t xml:space="preserve">           Incapacity for work due to disease or injury</t>
  </si>
  <si>
    <t>Males</t>
  </si>
  <si>
    <t>Females</t>
  </si>
  <si>
    <t xml:space="preserve">New notified cases of incapacity for </t>
  </si>
  <si>
    <t xml:space="preserve">  work due to disease or injury </t>
  </si>
  <si>
    <t xml:space="preserve">Occupational injuries </t>
  </si>
  <si>
    <t>Fatal occupational injuries</t>
  </si>
  <si>
    <t>Other injuries</t>
  </si>
  <si>
    <t>Total number of cases (thous.)</t>
  </si>
  <si>
    <t>Počet případů celkem (v tisících)</t>
  </si>
  <si>
    <t xml:space="preserve">Total number of cases </t>
  </si>
  <si>
    <t xml:space="preserve">   Per 100 of the sickness insured</t>
  </si>
  <si>
    <t>Per 100 000 of the sickness insured</t>
  </si>
  <si>
    <t>2–16. Pracovní neschopnost pro nemoc a úraz</t>
  </si>
</sst>
</file>

<file path=xl/styles.xml><?xml version="1.0" encoding="utf-8"?>
<styleSheet xmlns="http://schemas.openxmlformats.org/spreadsheetml/2006/main">
  <numFmts count="9">
    <numFmt numFmtId="7" formatCode="#,##0.00\ &quot;Kč&quot;;\-#,##0.00\ &quot;Kč&quot;"/>
    <numFmt numFmtId="164" formatCode="#,##0.0&quot;  &quot;"/>
    <numFmt numFmtId="165" formatCode="#,##0&quot; &quot;"/>
    <numFmt numFmtId="166" formatCode="#,##0.0"/>
    <numFmt numFmtId="167" formatCode="#,##0.0&quot; &quot;"/>
    <numFmt numFmtId="168" formatCode="\$#,##0\ ;\(\$#,##0\)"/>
    <numFmt numFmtId="169" formatCode="#,##0&quot;  &quot;"/>
    <numFmt numFmtId="170" formatCode="0.0"/>
    <numFmt numFmtId="171" formatCode="###,###,##0"/>
  </numFmts>
  <fonts count="20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color indexed="10"/>
      <name val="Arial CE"/>
      <family val="2"/>
      <charset val="238"/>
    </font>
    <font>
      <sz val="10"/>
      <name val="Arial CE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8" fillId="2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0" fontId="11" fillId="0" borderId="0" xfId="15" applyFont="1"/>
    <xf numFmtId="0" fontId="12" fillId="0" borderId="0" xfId="15" applyFont="1" applyAlignment="1">
      <alignment horizontal="right" vertical="center"/>
    </xf>
    <xf numFmtId="0" fontId="3" fillId="0" borderId="0" xfId="15"/>
    <xf numFmtId="0" fontId="12" fillId="0" borderId="0" xfId="15" applyFont="1"/>
    <xf numFmtId="0" fontId="13" fillId="0" borderId="0" xfId="15" applyFont="1"/>
    <xf numFmtId="0" fontId="15" fillId="0" borderId="0" xfId="15" applyFont="1" applyAlignment="1">
      <alignment horizontal="right"/>
    </xf>
    <xf numFmtId="0" fontId="14" fillId="0" borderId="2" xfId="15" applyFont="1" applyBorder="1" applyAlignment="1">
      <alignment horizontal="center" vertical="center"/>
    </xf>
    <xf numFmtId="0" fontId="15" fillId="0" borderId="2" xfId="15" applyFont="1" applyBorder="1" applyAlignment="1">
      <alignment horizontal="center" vertical="center"/>
    </xf>
    <xf numFmtId="0" fontId="14" fillId="0" borderId="5" xfId="15" applyFont="1" applyBorder="1"/>
    <xf numFmtId="0" fontId="14" fillId="0" borderId="5" xfId="15" applyFont="1" applyFill="1" applyBorder="1"/>
    <xf numFmtId="167" fontId="14" fillId="0" borderId="5" xfId="15" applyNumberFormat="1" applyFont="1" applyBorder="1"/>
    <xf numFmtId="164" fontId="14" fillId="0" borderId="5" xfId="15" applyNumberFormat="1" applyFont="1" applyBorder="1"/>
    <xf numFmtId="164" fontId="14" fillId="0" borderId="5" xfId="15" applyNumberFormat="1" applyFont="1" applyFill="1" applyBorder="1"/>
    <xf numFmtId="165" fontId="14" fillId="0" borderId="5" xfId="15" applyNumberFormat="1" applyFont="1" applyBorder="1"/>
    <xf numFmtId="3" fontId="14" fillId="0" borderId="5" xfId="15" applyNumberFormat="1" applyFont="1" applyBorder="1"/>
    <xf numFmtId="166" fontId="14" fillId="0" borderId="5" xfId="15" applyNumberFormat="1" applyFont="1" applyBorder="1"/>
    <xf numFmtId="165" fontId="14" fillId="0" borderId="4" xfId="15" applyNumberFormat="1" applyFont="1" applyBorder="1"/>
    <xf numFmtId="0" fontId="3" fillId="0" borderId="0" xfId="15" applyAlignment="1">
      <alignment horizontal="right" vertical="center"/>
    </xf>
    <xf numFmtId="0" fontId="14" fillId="0" borderId="7" xfId="15" applyFont="1" applyFill="1" applyBorder="1"/>
    <xf numFmtId="165" fontId="14" fillId="0" borderId="7" xfId="15" applyNumberFormat="1" applyFont="1" applyBorder="1"/>
    <xf numFmtId="167" fontId="14" fillId="0" borderId="7" xfId="15" applyNumberFormat="1" applyFont="1" applyBorder="1"/>
    <xf numFmtId="165" fontId="14" fillId="0" borderId="8" xfId="15" applyNumberFormat="1" applyFont="1" applyBorder="1"/>
    <xf numFmtId="165" fontId="16" fillId="0" borderId="7" xfId="15" applyNumberFormat="1" applyFont="1" applyBorder="1"/>
    <xf numFmtId="165" fontId="16" fillId="0" borderId="4" xfId="15" applyNumberFormat="1" applyFont="1" applyBorder="1"/>
    <xf numFmtId="0" fontId="3" fillId="0" borderId="0" xfId="15" applyBorder="1"/>
    <xf numFmtId="166" fontId="17" fillId="0" borderId="0" xfId="0" applyNumberFormat="1" applyFont="1" applyBorder="1"/>
    <xf numFmtId="0" fontId="16" fillId="0" borderId="0" xfId="15" applyFont="1"/>
    <xf numFmtId="165" fontId="16" fillId="0" borderId="5" xfId="15" applyNumberFormat="1" applyFont="1" applyBorder="1"/>
    <xf numFmtId="0" fontId="3" fillId="0" borderId="0" xfId="15" applyAlignment="1">
      <alignment horizontal="right" vertical="center"/>
    </xf>
    <xf numFmtId="0" fontId="14" fillId="0" borderId="13" xfId="15" applyFont="1" applyFill="1" applyBorder="1"/>
    <xf numFmtId="0" fontId="14" fillId="0" borderId="0" xfId="0" applyFont="1" applyFill="1" applyBorder="1" applyAlignment="1">
      <alignment horizontal="left" indent="3"/>
    </xf>
    <xf numFmtId="169" fontId="14" fillId="0" borderId="0" xfId="22" applyNumberFormat="1" applyFont="1" applyFill="1" applyBorder="1"/>
    <xf numFmtId="170" fontId="15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3" fillId="0" borderId="0" xfId="15" applyFill="1"/>
    <xf numFmtId="0" fontId="15" fillId="0" borderId="5" xfId="15" applyFont="1" applyFill="1" applyBorder="1" applyAlignment="1">
      <alignment horizontal="left"/>
    </xf>
    <xf numFmtId="0" fontId="13" fillId="0" borderId="0" xfId="15" applyFont="1" applyFill="1"/>
    <xf numFmtId="0" fontId="14" fillId="0" borderId="0" xfId="15" applyFont="1" applyFill="1"/>
    <xf numFmtId="0" fontId="12" fillId="0" borderId="0" xfId="15" applyFont="1" applyAlignment="1">
      <alignment horizontal="right" vertical="center"/>
    </xf>
    <xf numFmtId="0" fontId="15" fillId="0" borderId="13" xfId="15" applyFont="1" applyFill="1" applyBorder="1"/>
    <xf numFmtId="0" fontId="15" fillId="0" borderId="5" xfId="15" applyFont="1" applyFill="1" applyBorder="1"/>
    <xf numFmtId="0" fontId="15" fillId="0" borderId="5" xfId="15" applyFont="1" applyFill="1" applyBorder="1" applyAlignment="1">
      <alignment horizontal="left" indent="2"/>
    </xf>
    <xf numFmtId="0" fontId="15" fillId="0" borderId="4" xfId="15" applyFont="1" applyFill="1" applyBorder="1" applyAlignment="1">
      <alignment horizontal="left" indent="2"/>
    </xf>
    <xf numFmtId="0" fontId="3" fillId="0" borderId="0" xfId="15" applyAlignment="1">
      <alignment horizontal="right" vertical="center"/>
    </xf>
    <xf numFmtId="171" fontId="19" fillId="0" borderId="7" xfId="23" applyNumberFormat="1" applyFont="1" applyBorder="1" applyAlignment="1">
      <alignment horizontal="right" vertical="center" wrapText="1"/>
    </xf>
    <xf numFmtId="0" fontId="14" fillId="0" borderId="12" xfId="15" applyFont="1" applyBorder="1" applyAlignment="1">
      <alignment horizontal="center" vertical="center"/>
    </xf>
    <xf numFmtId="0" fontId="14" fillId="0" borderId="6" xfId="15" applyFont="1" applyBorder="1"/>
    <xf numFmtId="0" fontId="14" fillId="0" borderId="8" xfId="15" applyFont="1" applyFill="1" applyBorder="1" applyAlignment="1">
      <alignment horizontal="left" indent="2"/>
    </xf>
    <xf numFmtId="0" fontId="14" fillId="0" borderId="9" xfId="15" applyFont="1" applyFill="1" applyBorder="1" applyAlignment="1">
      <alignment horizontal="left" indent="2"/>
    </xf>
    <xf numFmtId="0" fontId="14" fillId="0" borderId="10" xfId="15" applyFont="1" applyFill="1" applyBorder="1" applyAlignment="1">
      <alignment horizontal="left" indent="2"/>
    </xf>
    <xf numFmtId="0" fontId="12" fillId="0" borderId="0" xfId="15" applyFont="1" applyAlignment="1">
      <alignment horizontal="right" vertical="center"/>
    </xf>
    <xf numFmtId="0" fontId="3" fillId="0" borderId="0" xfId="15" applyAlignment="1">
      <alignment horizontal="right" vertical="center"/>
    </xf>
    <xf numFmtId="0" fontId="14" fillId="0" borderId="7" xfId="15" applyFont="1" applyBorder="1"/>
    <xf numFmtId="0" fontId="14" fillId="0" borderId="0" xfId="15" applyFont="1" applyBorder="1"/>
    <xf numFmtId="0" fontId="14" fillId="0" borderId="6" xfId="15" applyFont="1" applyBorder="1"/>
    <xf numFmtId="0" fontId="14" fillId="0" borderId="7" xfId="15" applyFont="1" applyFill="1" applyBorder="1"/>
    <xf numFmtId="0" fontId="14" fillId="0" borderId="0" xfId="15" applyFont="1" applyFill="1" applyBorder="1"/>
    <xf numFmtId="0" fontId="14" fillId="0" borderId="6" xfId="15" applyFont="1" applyFill="1" applyBorder="1"/>
    <xf numFmtId="0" fontId="14" fillId="0" borderId="7" xfId="15" applyFont="1" applyFill="1" applyBorder="1" applyAlignment="1">
      <alignment horizontal="left" indent="2"/>
    </xf>
    <xf numFmtId="0" fontId="14" fillId="0" borderId="0" xfId="15" applyFont="1" applyFill="1" applyBorder="1" applyAlignment="1">
      <alignment horizontal="left" indent="2"/>
    </xf>
    <xf numFmtId="0" fontId="14" fillId="0" borderId="6" xfId="15" applyFont="1" applyFill="1" applyBorder="1" applyAlignment="1">
      <alignment horizontal="left" indent="2"/>
    </xf>
    <xf numFmtId="0" fontId="14" fillId="0" borderId="7" xfId="15" applyFont="1" applyBorder="1" applyAlignment="1">
      <alignment horizontal="left" indent="2"/>
    </xf>
    <xf numFmtId="0" fontId="14" fillId="0" borderId="0" xfId="15" applyFont="1" applyBorder="1" applyAlignment="1">
      <alignment horizontal="left" indent="2"/>
    </xf>
    <xf numFmtId="0" fontId="14" fillId="0" borderId="6" xfId="15" applyFont="1" applyBorder="1" applyAlignment="1">
      <alignment horizontal="left" indent="2"/>
    </xf>
    <xf numFmtId="0" fontId="14" fillId="0" borderId="11" xfId="15" applyFont="1" applyBorder="1" applyAlignment="1">
      <alignment horizontal="center" vertical="center"/>
    </xf>
    <xf numFmtId="0" fontId="14" fillId="0" borderId="3" xfId="15" applyFont="1" applyBorder="1" applyAlignment="1">
      <alignment horizontal="center" vertical="center"/>
    </xf>
    <xf numFmtId="0" fontId="14" fillId="0" borderId="12" xfId="15" applyFont="1" applyBorder="1" applyAlignment="1">
      <alignment horizontal="center" vertical="center"/>
    </xf>
    <xf numFmtId="0" fontId="11" fillId="0" borderId="0" xfId="15" applyFont="1" applyBorder="1"/>
    <xf numFmtId="0" fontId="13" fillId="0" borderId="0" xfId="15" applyFont="1" applyFill="1" applyBorder="1"/>
    <xf numFmtId="0" fontId="3" fillId="0" borderId="0" xfId="15" applyFill="1" applyBorder="1"/>
    <xf numFmtId="167" fontId="14" fillId="0" borderId="6" xfId="15" applyNumberFormat="1" applyFont="1" applyBorder="1"/>
    <xf numFmtId="164" fontId="14" fillId="0" borderId="6" xfId="15" applyNumberFormat="1" applyFont="1" applyBorder="1"/>
    <xf numFmtId="165" fontId="14" fillId="0" borderId="6" xfId="15" applyNumberFormat="1" applyFont="1" applyBorder="1"/>
    <xf numFmtId="166" fontId="14" fillId="0" borderId="6" xfId="15" applyNumberFormat="1" applyFont="1" applyBorder="1"/>
    <xf numFmtId="3" fontId="14" fillId="0" borderId="6" xfId="15" applyNumberFormat="1" applyFont="1" applyBorder="1"/>
    <xf numFmtId="165" fontId="14" fillId="0" borderId="10" xfId="15" applyNumberFormat="1" applyFont="1" applyBorder="1"/>
  </cellXfs>
  <cellStyles count="24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" xfId="12"/>
    <cellStyle name="Měna0" xfId="13"/>
    <cellStyle name="normal" xfId="14"/>
    <cellStyle name="normální" xfId="0" builtinId="0"/>
    <cellStyle name="Normální 2" xfId="23"/>
    <cellStyle name="normální_2-12_2007def+oprava" xfId="15"/>
    <cellStyle name="Pevný" xfId="16"/>
    <cellStyle name="procent" xfId="22" builtinId="5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5"/>
  <sheetViews>
    <sheetView tabSelected="1" zoomScaleNormal="100" workbookViewId="0">
      <pane xSplit="3" ySplit="8" topLeftCell="D33" activePane="bottomRight" state="frozen"/>
      <selection pane="topRight" activeCell="D1" sqref="D1"/>
      <selection pane="bottomLeft" activeCell="A9" sqref="A9"/>
      <selection pane="bottomRight" activeCell="E2" sqref="E2"/>
    </sheetView>
  </sheetViews>
  <sheetFormatPr defaultColWidth="9.28515625" defaultRowHeight="12.75"/>
  <cols>
    <col min="1" max="1" width="8.7109375" style="3" customWidth="1"/>
    <col min="2" max="2" width="7.7109375" style="3" customWidth="1"/>
    <col min="3" max="3" width="7.5703125" style="25" customWidth="1"/>
    <col min="4" max="5" width="5.7109375" style="3" customWidth="1"/>
    <col min="6" max="8" width="5.7109375" style="3" hidden="1" customWidth="1"/>
    <col min="9" max="9" width="5.7109375" style="3" customWidth="1"/>
    <col min="10" max="13" width="5.7109375" style="3" hidden="1" customWidth="1"/>
    <col min="14" max="22" width="5.7109375" style="3" customWidth="1"/>
    <col min="23" max="23" width="29" style="3" customWidth="1"/>
    <col min="24" max="24" width="9.28515625" style="3"/>
    <col min="25" max="25" width="9.28515625" style="27"/>
    <col min="26" max="16384" width="9.28515625" style="3"/>
  </cols>
  <sheetData>
    <row r="1" spans="1:23">
      <c r="A1" s="1" t="s">
        <v>0</v>
      </c>
      <c r="B1" s="1"/>
      <c r="C1" s="68"/>
      <c r="D1" s="68"/>
      <c r="E1" s="6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1</v>
      </c>
    </row>
    <row r="2" spans="1:23">
      <c r="A2" s="1"/>
      <c r="B2" s="1"/>
      <c r="C2" s="68"/>
      <c r="D2" s="68"/>
      <c r="E2" s="6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9"/>
    </row>
    <row r="3" spans="1:23">
      <c r="A3" s="1" t="s">
        <v>42</v>
      </c>
      <c r="B3" s="1"/>
      <c r="C3" s="68"/>
      <c r="D3" s="68"/>
      <c r="E3" s="6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</row>
    <row r="4" spans="1:23">
      <c r="A4" s="37" t="s">
        <v>29</v>
      </c>
      <c r="B4" s="37"/>
      <c r="C4" s="69"/>
      <c r="D4" s="70"/>
      <c r="E4" s="70"/>
      <c r="F4" s="35"/>
      <c r="G4" s="35"/>
      <c r="H4" s="35"/>
      <c r="I4" s="35"/>
      <c r="J4" s="35"/>
      <c r="K4" s="35"/>
      <c r="L4" s="35"/>
      <c r="M4" s="35"/>
      <c r="N4" s="35"/>
      <c r="O4" s="35"/>
      <c r="W4" s="5"/>
    </row>
    <row r="5" spans="1:23" s="34" customFormat="1" ht="3" customHeigh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3">
      <c r="A6" s="38" t="s">
        <v>2</v>
      </c>
      <c r="B6" s="37"/>
      <c r="C6" s="69"/>
      <c r="D6" s="70"/>
      <c r="E6" s="7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W6" s="6" t="s">
        <v>3</v>
      </c>
    </row>
    <row r="7" spans="1:23" s="34" customFormat="1" ht="3" customHeight="1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23" ht="18.75" customHeight="1">
      <c r="A8" s="65" t="s">
        <v>4</v>
      </c>
      <c r="B8" s="66"/>
      <c r="C8" s="67"/>
      <c r="D8" s="46">
        <v>1995</v>
      </c>
      <c r="E8" s="7">
        <v>2000</v>
      </c>
      <c r="F8" s="7">
        <v>2002</v>
      </c>
      <c r="G8" s="7">
        <v>2003</v>
      </c>
      <c r="H8" s="7">
        <v>2004</v>
      </c>
      <c r="I8" s="7">
        <v>2005</v>
      </c>
      <c r="J8" s="7">
        <v>2006</v>
      </c>
      <c r="K8" s="7">
        <v>2007</v>
      </c>
      <c r="L8" s="7">
        <v>2008</v>
      </c>
      <c r="M8" s="7">
        <v>2009</v>
      </c>
      <c r="N8" s="7">
        <v>2010</v>
      </c>
      <c r="O8" s="7">
        <v>2011</v>
      </c>
      <c r="P8" s="7">
        <v>2012</v>
      </c>
      <c r="Q8" s="7">
        <v>2013</v>
      </c>
      <c r="R8" s="7">
        <v>2014</v>
      </c>
      <c r="S8" s="7">
        <v>2015</v>
      </c>
      <c r="T8" s="7">
        <v>2016</v>
      </c>
      <c r="U8" s="7">
        <v>2017</v>
      </c>
      <c r="V8" s="7">
        <v>2018</v>
      </c>
      <c r="W8" s="8" t="s">
        <v>5</v>
      </c>
    </row>
    <row r="9" spans="1:23">
      <c r="A9" s="53" t="s">
        <v>6</v>
      </c>
      <c r="B9" s="54"/>
      <c r="C9" s="55"/>
      <c r="D9" s="47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30"/>
      <c r="U9" s="30"/>
      <c r="V9" s="30"/>
      <c r="W9" s="40" t="s">
        <v>7</v>
      </c>
    </row>
    <row r="10" spans="1:23">
      <c r="A10" s="53" t="s">
        <v>8</v>
      </c>
      <c r="B10" s="54"/>
      <c r="C10" s="55"/>
      <c r="D10" s="47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41" t="s">
        <v>9</v>
      </c>
    </row>
    <row r="11" spans="1:23">
      <c r="A11" s="53" t="s">
        <v>10</v>
      </c>
      <c r="B11" s="54"/>
      <c r="C11" s="55"/>
      <c r="D11" s="71">
        <v>24.4</v>
      </c>
      <c r="E11" s="11">
        <v>28</v>
      </c>
      <c r="F11" s="11">
        <v>30.8</v>
      </c>
      <c r="G11" s="11">
        <v>30.5</v>
      </c>
      <c r="H11" s="11">
        <v>34.799999999999997</v>
      </c>
      <c r="I11" s="11">
        <v>32.793486140049275</v>
      </c>
      <c r="J11" s="11">
        <v>35.299999999999997</v>
      </c>
      <c r="K11" s="11">
        <v>34.58</v>
      </c>
      <c r="L11" s="11">
        <v>39.1</v>
      </c>
      <c r="M11" s="11">
        <v>45.6</v>
      </c>
      <c r="N11" s="11">
        <v>44.69</v>
      </c>
      <c r="O11" s="11">
        <v>44.1</v>
      </c>
      <c r="P11" s="11">
        <v>46.05</v>
      </c>
      <c r="Q11" s="11">
        <v>44</v>
      </c>
      <c r="R11" s="11">
        <v>45.81</v>
      </c>
      <c r="S11" s="11">
        <v>42.74</v>
      </c>
      <c r="T11" s="11">
        <v>43.011019084700003</v>
      </c>
      <c r="U11" s="11">
        <v>42.6</v>
      </c>
      <c r="V11" s="11">
        <v>41.719130770956852</v>
      </c>
      <c r="W11" s="41" t="s">
        <v>11</v>
      </c>
    </row>
    <row r="12" spans="1:23">
      <c r="A12" s="62" t="s">
        <v>12</v>
      </c>
      <c r="B12" s="63"/>
      <c r="C12" s="64"/>
      <c r="D12" s="71">
        <v>25.3</v>
      </c>
      <c r="E12" s="11">
        <v>28.3</v>
      </c>
      <c r="F12" s="11">
        <v>31.2</v>
      </c>
      <c r="G12" s="11">
        <v>30.750886077620564</v>
      </c>
      <c r="H12" s="11">
        <v>35.799999999999997</v>
      </c>
      <c r="I12" s="11">
        <v>33.790433392184951</v>
      </c>
      <c r="J12" s="11">
        <v>36.700000000000003</v>
      </c>
      <c r="K12" s="11">
        <v>36.159999999999997</v>
      </c>
      <c r="L12" s="11">
        <v>40.909999999999997</v>
      </c>
      <c r="M12" s="11">
        <v>46.41</v>
      </c>
      <c r="N12" s="11">
        <v>45.73</v>
      </c>
      <c r="O12" s="11">
        <v>45.1</v>
      </c>
      <c r="P12" s="11">
        <v>47.86</v>
      </c>
      <c r="Q12" s="11">
        <v>45.52</v>
      </c>
      <c r="R12" s="11">
        <v>48.02</v>
      </c>
      <c r="S12" s="11">
        <v>44.78</v>
      </c>
      <c r="T12" s="11">
        <v>45.185948486599997</v>
      </c>
      <c r="U12" s="11">
        <v>44.3</v>
      </c>
      <c r="V12" s="11">
        <v>43.000647046759639</v>
      </c>
      <c r="W12" s="42" t="s">
        <v>31</v>
      </c>
    </row>
    <row r="13" spans="1:23">
      <c r="A13" s="59" t="s">
        <v>13</v>
      </c>
      <c r="B13" s="60"/>
      <c r="C13" s="61"/>
      <c r="D13" s="71">
        <v>23.6</v>
      </c>
      <c r="E13" s="11">
        <v>27.7</v>
      </c>
      <c r="F13" s="11">
        <v>30.3</v>
      </c>
      <c r="G13" s="11">
        <v>30.155999051077735</v>
      </c>
      <c r="H13" s="11">
        <v>33.799999999999997</v>
      </c>
      <c r="I13" s="11">
        <v>31.814506790326188</v>
      </c>
      <c r="J13" s="11">
        <v>33.9</v>
      </c>
      <c r="K13" s="11">
        <v>32.99</v>
      </c>
      <c r="L13" s="11">
        <v>37.1</v>
      </c>
      <c r="M13" s="11">
        <v>43.6</v>
      </c>
      <c r="N13" s="11">
        <v>43.579890771600617</v>
      </c>
      <c r="O13" s="11">
        <v>43</v>
      </c>
      <c r="P13" s="11">
        <v>44.112795809401895</v>
      </c>
      <c r="Q13" s="11">
        <v>42.346100568813952</v>
      </c>
      <c r="R13" s="11">
        <v>43.421782761290075</v>
      </c>
      <c r="S13" s="11">
        <v>40.5</v>
      </c>
      <c r="T13" s="11">
        <v>40.654897349033696</v>
      </c>
      <c r="U13" s="11">
        <v>40.6</v>
      </c>
      <c r="V13" s="11">
        <v>40.289645469571234</v>
      </c>
      <c r="W13" s="42" t="s">
        <v>30</v>
      </c>
    </row>
    <row r="14" spans="1:23" ht="9" customHeight="1">
      <c r="A14" s="53"/>
      <c r="B14" s="54"/>
      <c r="C14" s="55"/>
      <c r="D14" s="72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41"/>
    </row>
    <row r="15" spans="1:23">
      <c r="A15" s="53" t="s">
        <v>14</v>
      </c>
      <c r="B15" s="54"/>
      <c r="C15" s="55"/>
      <c r="D15" s="7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41" t="s">
        <v>15</v>
      </c>
    </row>
    <row r="16" spans="1:23">
      <c r="A16" s="53" t="s">
        <v>16</v>
      </c>
      <c r="B16" s="54"/>
      <c r="C16" s="55"/>
      <c r="D16" s="71">
        <v>6.15</v>
      </c>
      <c r="E16" s="11">
        <v>6.46</v>
      </c>
      <c r="F16" s="11">
        <v>6.77</v>
      </c>
      <c r="G16" s="11">
        <v>6.8</v>
      </c>
      <c r="H16" s="11">
        <v>5.9</v>
      </c>
      <c r="I16" s="11">
        <v>6.1264789254131689</v>
      </c>
      <c r="J16" s="11">
        <v>5.81</v>
      </c>
      <c r="K16" s="11">
        <v>5.6189999999999998</v>
      </c>
      <c r="L16" s="11">
        <v>5.2</v>
      </c>
      <c r="M16" s="11">
        <v>4.1840000000000002</v>
      </c>
      <c r="N16" s="11">
        <v>3.7629999999999999</v>
      </c>
      <c r="O16" s="11">
        <v>3.6</v>
      </c>
      <c r="P16" s="11">
        <v>3.452</v>
      </c>
      <c r="Q16" s="11">
        <v>3.6150000000000002</v>
      </c>
      <c r="R16" s="11">
        <v>3.6970000000000001</v>
      </c>
      <c r="S16" s="11">
        <v>4.0999999999999996</v>
      </c>
      <c r="T16" s="11">
        <v>4.1989161158000003</v>
      </c>
      <c r="U16" s="11">
        <v>4.3</v>
      </c>
      <c r="V16" s="11">
        <v>4.4665660407830563</v>
      </c>
      <c r="W16" s="41" t="s">
        <v>17</v>
      </c>
    </row>
    <row r="17" spans="1:23">
      <c r="A17" s="62" t="s">
        <v>12</v>
      </c>
      <c r="B17" s="63"/>
      <c r="C17" s="64"/>
      <c r="D17" s="71">
        <v>6.94</v>
      </c>
      <c r="E17" s="11">
        <v>6.9</v>
      </c>
      <c r="F17" s="11">
        <v>7.26</v>
      </c>
      <c r="G17" s="11">
        <v>7.4169666166543626</v>
      </c>
      <c r="H17" s="11">
        <v>6.5</v>
      </c>
      <c r="I17" s="11">
        <v>6.6772004877337237</v>
      </c>
      <c r="J17" s="11">
        <v>6.37</v>
      </c>
      <c r="K17" s="11">
        <v>6.2350000000000003</v>
      </c>
      <c r="L17" s="11">
        <v>5.9</v>
      </c>
      <c r="M17" s="11">
        <v>4.7060000000000004</v>
      </c>
      <c r="N17" s="11">
        <v>4.1159999999999997</v>
      </c>
      <c r="O17" s="11">
        <v>4</v>
      </c>
      <c r="P17" s="11">
        <v>3.78</v>
      </c>
      <c r="Q17" s="11">
        <v>3.9670000000000001</v>
      </c>
      <c r="R17" s="11">
        <v>4.1020000000000003</v>
      </c>
      <c r="S17" s="11">
        <v>4.5</v>
      </c>
      <c r="T17" s="11">
        <v>4.6752498325999996</v>
      </c>
      <c r="U17" s="11">
        <v>4.7</v>
      </c>
      <c r="V17" s="11">
        <v>4.9069389200580256</v>
      </c>
      <c r="W17" s="42" t="s">
        <v>31</v>
      </c>
    </row>
    <row r="18" spans="1:23">
      <c r="A18" s="59" t="s">
        <v>13</v>
      </c>
      <c r="B18" s="60"/>
      <c r="C18" s="61"/>
      <c r="D18" s="71">
        <v>5.48</v>
      </c>
      <c r="E18" s="11">
        <v>6.06</v>
      </c>
      <c r="F18" s="11">
        <v>6.32</v>
      </c>
      <c r="G18" s="11">
        <v>6.2878783054480731</v>
      </c>
      <c r="H18" s="11">
        <v>5.4</v>
      </c>
      <c r="I18" s="11">
        <v>5.6412127089784985</v>
      </c>
      <c r="J18" s="11">
        <v>5.32</v>
      </c>
      <c r="K18" s="11">
        <v>5.0720000000000001</v>
      </c>
      <c r="L18" s="11">
        <v>4.5726867786939795</v>
      </c>
      <c r="M18" s="11">
        <v>3.71</v>
      </c>
      <c r="N18" s="11">
        <v>3.434689966927186</v>
      </c>
      <c r="O18" s="11">
        <v>3.32</v>
      </c>
      <c r="P18" s="11">
        <v>3.15</v>
      </c>
      <c r="Q18" s="11">
        <v>3.28</v>
      </c>
      <c r="R18" s="11">
        <v>3.31</v>
      </c>
      <c r="S18" s="11">
        <v>3.63</v>
      </c>
      <c r="T18" s="11">
        <v>3.7503523730552231</v>
      </c>
      <c r="U18" s="11">
        <v>3.8</v>
      </c>
      <c r="V18" s="11">
        <v>4.0354098063065962</v>
      </c>
      <c r="W18" s="42" t="s">
        <v>30</v>
      </c>
    </row>
    <row r="19" spans="1:23" ht="3" customHeight="1">
      <c r="A19" s="53"/>
      <c r="B19" s="54"/>
      <c r="C19" s="55"/>
      <c r="D19" s="72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41"/>
    </row>
    <row r="20" spans="1:23">
      <c r="A20" s="53" t="s">
        <v>18</v>
      </c>
      <c r="B20" s="54"/>
      <c r="C20" s="55"/>
      <c r="D20" s="72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41" t="s">
        <v>32</v>
      </c>
    </row>
    <row r="21" spans="1:23">
      <c r="A21" s="53" t="s">
        <v>19</v>
      </c>
      <c r="B21" s="54"/>
      <c r="C21" s="55"/>
      <c r="D21" s="72"/>
      <c r="E21" s="12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41" t="s">
        <v>33</v>
      </c>
    </row>
    <row r="22" spans="1:23">
      <c r="A22" s="56" t="s">
        <v>38</v>
      </c>
      <c r="B22" s="57"/>
      <c r="C22" s="58"/>
      <c r="D22" s="73">
        <v>4324.8280000000004</v>
      </c>
      <c r="E22" s="14">
        <v>3812.1849999999999</v>
      </c>
      <c r="F22" s="14">
        <v>3589.68</v>
      </c>
      <c r="G22" s="14">
        <v>3621.9949999999999</v>
      </c>
      <c r="H22" s="14">
        <v>2705.6619999999998</v>
      </c>
      <c r="I22" s="14">
        <v>3029.4479999999999</v>
      </c>
      <c r="J22" s="14">
        <v>2706.7249999999999</v>
      </c>
      <c r="K22" s="14">
        <v>2726.634</v>
      </c>
      <c r="L22" s="14">
        <v>2222</v>
      </c>
      <c r="M22" s="14">
        <v>1441.5160000000001</v>
      </c>
      <c r="N22" s="14">
        <v>1324.9259999999999</v>
      </c>
      <c r="O22" s="14">
        <v>1268.9259999999999</v>
      </c>
      <c r="P22" s="14">
        <v>1226.8689999999999</v>
      </c>
      <c r="Q22" s="14">
        <v>1331.4770000000001</v>
      </c>
      <c r="R22" s="14">
        <v>1314.79</v>
      </c>
      <c r="S22" s="14">
        <f>1563458/1000</f>
        <v>1563.4580000000001</v>
      </c>
      <c r="T22" s="14">
        <f>1633347/1000</f>
        <v>1633.347</v>
      </c>
      <c r="U22" s="14">
        <v>1708</v>
      </c>
      <c r="V22" s="14">
        <v>1849</v>
      </c>
      <c r="W22" s="36" t="s">
        <v>37</v>
      </c>
    </row>
    <row r="23" spans="1:23">
      <c r="A23" s="59" t="s">
        <v>12</v>
      </c>
      <c r="B23" s="60"/>
      <c r="C23" s="61"/>
      <c r="D23" s="73">
        <v>2153.9720000000002</v>
      </c>
      <c r="E23" s="14">
        <v>1899.692</v>
      </c>
      <c r="F23" s="14">
        <v>1791.1669999999999</v>
      </c>
      <c r="G23" s="14">
        <v>1817.8430000000001</v>
      </c>
      <c r="H23" s="14">
        <v>1358.383</v>
      </c>
      <c r="I23" s="14">
        <v>1500.95</v>
      </c>
      <c r="J23" s="14">
        <v>1336.893</v>
      </c>
      <c r="K23" s="14">
        <v>1360.3969999999999</v>
      </c>
      <c r="L23" s="14">
        <v>1129</v>
      </c>
      <c r="M23" s="14">
        <v>747</v>
      </c>
      <c r="N23" s="14">
        <v>682.23599999999999</v>
      </c>
      <c r="O23" s="14">
        <v>663.65300000000002</v>
      </c>
      <c r="P23" s="14">
        <v>633.15899999999999</v>
      </c>
      <c r="Q23" s="14">
        <v>693.30700000000002</v>
      </c>
      <c r="R23" s="14">
        <v>683.10699999999997</v>
      </c>
      <c r="S23" s="14">
        <f>811696/1000</f>
        <v>811.69600000000003</v>
      </c>
      <c r="T23" s="14">
        <f>849331/1000</f>
        <v>849.33100000000002</v>
      </c>
      <c r="U23" s="14">
        <v>893</v>
      </c>
      <c r="V23" s="14">
        <v>975</v>
      </c>
      <c r="W23" s="42" t="s">
        <v>31</v>
      </c>
    </row>
    <row r="24" spans="1:23">
      <c r="A24" s="59" t="s">
        <v>13</v>
      </c>
      <c r="B24" s="60"/>
      <c r="C24" s="61"/>
      <c r="D24" s="73">
        <v>2170.8560000000002</v>
      </c>
      <c r="E24" s="14">
        <v>1912.4929999999999</v>
      </c>
      <c r="F24" s="14">
        <v>1798.5129999999999</v>
      </c>
      <c r="G24" s="14">
        <v>1804.1519999999998</v>
      </c>
      <c r="H24" s="14">
        <v>1347.2789999999998</v>
      </c>
      <c r="I24" s="14">
        <v>1528.4979999999998</v>
      </c>
      <c r="J24" s="14">
        <v>1369.8319999999999</v>
      </c>
      <c r="K24" s="14">
        <v>1366.2370000000001</v>
      </c>
      <c r="L24" s="14">
        <v>1093</v>
      </c>
      <c r="M24" s="14">
        <v>694.51600000000008</v>
      </c>
      <c r="N24" s="14">
        <v>642.69000000000005</v>
      </c>
      <c r="O24" s="14">
        <v>605.10799999999995</v>
      </c>
      <c r="P24" s="14">
        <v>593.71</v>
      </c>
      <c r="Q24" s="14">
        <v>638.16999999999996</v>
      </c>
      <c r="R24" s="14">
        <v>631.68299999999999</v>
      </c>
      <c r="S24" s="14">
        <f>751762/1000</f>
        <v>751.76199999999994</v>
      </c>
      <c r="T24" s="14">
        <f>784016/1000</f>
        <v>784.01599999999996</v>
      </c>
      <c r="U24" s="14">
        <v>814</v>
      </c>
      <c r="V24" s="14">
        <v>874</v>
      </c>
      <c r="W24" s="42" t="s">
        <v>30</v>
      </c>
    </row>
    <row r="25" spans="1:23">
      <c r="A25" s="53" t="s">
        <v>21</v>
      </c>
      <c r="B25" s="54"/>
      <c r="C25" s="55"/>
      <c r="D25" s="71">
        <v>91.9</v>
      </c>
      <c r="E25" s="11">
        <v>84.4</v>
      </c>
      <c r="F25" s="11">
        <v>80.400000000000006</v>
      </c>
      <c r="G25" s="11">
        <v>81.7</v>
      </c>
      <c r="H25" s="11">
        <v>61.6</v>
      </c>
      <c r="I25" s="11">
        <v>68.189298271795352</v>
      </c>
      <c r="J25" s="11">
        <v>60.2</v>
      </c>
      <c r="K25" s="11">
        <v>59.31</v>
      </c>
      <c r="L25" s="11">
        <v>48.6</v>
      </c>
      <c r="M25" s="11">
        <v>33.89</v>
      </c>
      <c r="N25" s="11">
        <v>30.73</v>
      </c>
      <c r="O25" s="11">
        <v>30.1</v>
      </c>
      <c r="P25" s="11">
        <v>27.44</v>
      </c>
      <c r="Q25" s="11">
        <v>29.99</v>
      </c>
      <c r="R25" s="11">
        <v>29.45</v>
      </c>
      <c r="S25" s="11">
        <v>34.700000000000003</v>
      </c>
      <c r="T25" s="11">
        <v>35.730455382800002</v>
      </c>
      <c r="U25" s="11">
        <v>36.5</v>
      </c>
      <c r="V25" s="11">
        <v>39.077914011112654</v>
      </c>
      <c r="W25" s="41" t="s">
        <v>40</v>
      </c>
    </row>
    <row r="26" spans="1:23">
      <c r="A26" s="62" t="s">
        <v>12</v>
      </c>
      <c r="B26" s="63"/>
      <c r="C26" s="64"/>
      <c r="D26" s="71">
        <v>100.1</v>
      </c>
      <c r="E26" s="11">
        <v>89.3</v>
      </c>
      <c r="F26" s="11">
        <v>85.2</v>
      </c>
      <c r="G26" s="11">
        <v>88.036253922746113</v>
      </c>
      <c r="H26" s="11">
        <v>65.900000000000006</v>
      </c>
      <c r="I26" s="11">
        <v>72.126277569037626</v>
      </c>
      <c r="J26" s="11">
        <v>63.4</v>
      </c>
      <c r="K26" s="11">
        <v>62.93</v>
      </c>
      <c r="L26" s="11">
        <v>52.6</v>
      </c>
      <c r="M26" s="11">
        <v>37.01</v>
      </c>
      <c r="N26" s="11">
        <v>32.849777257327972</v>
      </c>
      <c r="O26" s="11">
        <v>32.200000000000003</v>
      </c>
      <c r="P26" s="11">
        <v>28.905179667002823</v>
      </c>
      <c r="Q26" s="11">
        <v>31.81</v>
      </c>
      <c r="R26" s="11">
        <v>31.18</v>
      </c>
      <c r="S26" s="11">
        <v>36.799999999999997</v>
      </c>
      <c r="T26" s="11">
        <v>37.868883935100001</v>
      </c>
      <c r="U26" s="11">
        <v>38.799999999999997</v>
      </c>
      <c r="V26" s="11">
        <v>41.651296639178</v>
      </c>
      <c r="W26" s="42" t="s">
        <v>31</v>
      </c>
    </row>
    <row r="27" spans="1:23">
      <c r="A27" s="59" t="s">
        <v>13</v>
      </c>
      <c r="B27" s="60"/>
      <c r="C27" s="61"/>
      <c r="D27" s="71">
        <v>85</v>
      </c>
      <c r="E27" s="11">
        <v>80</v>
      </c>
      <c r="F27" s="11">
        <v>76.099999999999994</v>
      </c>
      <c r="G27" s="11">
        <v>76.10676660392464</v>
      </c>
      <c r="H27" s="11">
        <v>57.8</v>
      </c>
      <c r="I27" s="11">
        <v>64.720243892111611</v>
      </c>
      <c r="J27" s="11">
        <v>57.3</v>
      </c>
      <c r="K27" s="11">
        <v>56.11</v>
      </c>
      <c r="L27" s="11">
        <v>45.076720407327173</v>
      </c>
      <c r="M27" s="11">
        <v>31.1</v>
      </c>
      <c r="N27" s="11">
        <v>28.766979809536085</v>
      </c>
      <c r="O27" s="11">
        <v>28.2</v>
      </c>
      <c r="P27" s="11">
        <v>26.023704534894932</v>
      </c>
      <c r="Q27" s="11">
        <v>28.229066954956995</v>
      </c>
      <c r="R27" s="11">
        <v>27.792062088354474</v>
      </c>
      <c r="S27" s="11">
        <v>32.700000000000003</v>
      </c>
      <c r="T27" s="11">
        <v>33.670694194919484</v>
      </c>
      <c r="U27" s="11">
        <v>34.4</v>
      </c>
      <c r="V27" s="11">
        <v>36.55839018028427</v>
      </c>
      <c r="W27" s="42" t="s">
        <v>30</v>
      </c>
    </row>
    <row r="28" spans="1:23">
      <c r="A28" s="53" t="s">
        <v>22</v>
      </c>
      <c r="B28" s="54"/>
      <c r="C28" s="55"/>
      <c r="D28" s="71">
        <v>85.9</v>
      </c>
      <c r="E28" s="11">
        <v>78.599999999999994</v>
      </c>
      <c r="F28" s="11">
        <v>74.599999999999994</v>
      </c>
      <c r="G28" s="11">
        <v>76.3</v>
      </c>
      <c r="H28" s="11">
        <v>56.7</v>
      </c>
      <c r="I28" s="11">
        <v>63.268825307476099</v>
      </c>
      <c r="J28" s="11">
        <v>55.2</v>
      </c>
      <c r="K28" s="11">
        <v>54.79</v>
      </c>
      <c r="L28" s="11">
        <v>44.6</v>
      </c>
      <c r="M28" s="11">
        <v>30.7</v>
      </c>
      <c r="N28" s="11">
        <v>27.56</v>
      </c>
      <c r="O28" s="11">
        <v>27.2</v>
      </c>
      <c r="P28" s="11">
        <v>23.87</v>
      </c>
      <c r="Q28" s="11">
        <v>26.31</v>
      </c>
      <c r="R28" s="11">
        <v>25.68</v>
      </c>
      <c r="S28" s="11">
        <v>30.7</v>
      </c>
      <c r="T28" s="11">
        <v>31.521328864000001</v>
      </c>
      <c r="U28" s="11">
        <v>32.299999999999997</v>
      </c>
      <c r="V28" s="11">
        <v>34.869229084895203</v>
      </c>
      <c r="W28" s="41" t="s">
        <v>23</v>
      </c>
    </row>
    <row r="29" spans="1:23">
      <c r="A29" s="62" t="s">
        <v>12</v>
      </c>
      <c r="B29" s="63"/>
      <c r="C29" s="64"/>
      <c r="D29" s="71">
        <v>96.7</v>
      </c>
      <c r="E29" s="11">
        <v>86.1</v>
      </c>
      <c r="F29" s="11">
        <v>81.900000000000006</v>
      </c>
      <c r="G29" s="11">
        <v>84.840668707140367</v>
      </c>
      <c r="H29" s="11">
        <v>63</v>
      </c>
      <c r="I29" s="11">
        <v>69.147137221810823</v>
      </c>
      <c r="J29" s="11">
        <v>60.4</v>
      </c>
      <c r="K29" s="11">
        <v>60.29</v>
      </c>
      <c r="L29" s="11">
        <v>50.1</v>
      </c>
      <c r="M29" s="11">
        <v>34.979999999999997</v>
      </c>
      <c r="N29" s="11">
        <v>30.79</v>
      </c>
      <c r="O29" s="11">
        <v>30.3</v>
      </c>
      <c r="P29" s="11">
        <v>26.54</v>
      </c>
      <c r="Q29" s="11">
        <v>29.33</v>
      </c>
      <c r="R29" s="11">
        <v>28.65</v>
      </c>
      <c r="S29" s="11">
        <v>34.1</v>
      </c>
      <c r="T29" s="11">
        <v>34.899010564000001</v>
      </c>
      <c r="U29" s="11">
        <v>35.799999999999997</v>
      </c>
      <c r="V29" s="11">
        <v>38.587713931393345</v>
      </c>
      <c r="W29" s="42" t="s">
        <v>31</v>
      </c>
    </row>
    <row r="30" spans="1:23">
      <c r="A30" s="59" t="s">
        <v>13</v>
      </c>
      <c r="B30" s="60"/>
      <c r="C30" s="61"/>
      <c r="D30" s="71">
        <v>76.8</v>
      </c>
      <c r="E30" s="11">
        <v>72</v>
      </c>
      <c r="F30" s="11">
        <v>68.2</v>
      </c>
      <c r="G30" s="11">
        <v>68.780166998937801</v>
      </c>
      <c r="H30" s="11">
        <v>51.1</v>
      </c>
      <c r="I30" s="11">
        <v>58.089173053309054</v>
      </c>
      <c r="J30" s="11">
        <v>50.6</v>
      </c>
      <c r="K30" s="11">
        <v>49.92</v>
      </c>
      <c r="L30" s="11">
        <v>39.647438052876453</v>
      </c>
      <c r="M30" s="11">
        <v>26.8</v>
      </c>
      <c r="N30" s="11">
        <v>24.555127647346342</v>
      </c>
      <c r="O30" s="11">
        <v>29.9</v>
      </c>
      <c r="P30" s="11">
        <v>26.023704534894932</v>
      </c>
      <c r="Q30" s="11">
        <v>28.229066954956995</v>
      </c>
      <c r="R30" s="11">
        <v>27.792062088354474</v>
      </c>
      <c r="S30" s="11">
        <v>27.5</v>
      </c>
      <c r="T30" s="11">
        <v>28.267903509775998</v>
      </c>
      <c r="U30" s="11">
        <v>29</v>
      </c>
      <c r="V30" s="11">
        <v>31.228569090089199</v>
      </c>
      <c r="W30" s="42" t="s">
        <v>30</v>
      </c>
    </row>
    <row r="31" spans="1:23" ht="5.25" customHeight="1">
      <c r="A31" s="53"/>
      <c r="B31" s="54"/>
      <c r="C31" s="55"/>
      <c r="D31" s="74"/>
      <c r="E31" s="16"/>
      <c r="F31" s="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41"/>
    </row>
    <row r="32" spans="1:23">
      <c r="A32" s="56" t="s">
        <v>24</v>
      </c>
      <c r="B32" s="57"/>
      <c r="C32" s="58"/>
      <c r="D32" s="47"/>
      <c r="E32" s="9"/>
      <c r="F32" s="9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41" t="s">
        <v>34</v>
      </c>
    </row>
    <row r="33" spans="1:24">
      <c r="A33" s="56" t="s">
        <v>38</v>
      </c>
      <c r="B33" s="57"/>
      <c r="C33" s="58"/>
      <c r="D33" s="71">
        <v>106.27500000000001</v>
      </c>
      <c r="E33" s="11">
        <v>92.906000000000006</v>
      </c>
      <c r="F33" s="11">
        <v>90.867000000000004</v>
      </c>
      <c r="G33" s="11">
        <v>83.019000000000005</v>
      </c>
      <c r="H33" s="11">
        <v>81.688000000000002</v>
      </c>
      <c r="I33" s="11">
        <v>82.042000000000002</v>
      </c>
      <c r="J33" s="11">
        <v>82.296000000000006</v>
      </c>
      <c r="K33" s="11">
        <v>77.233000000000004</v>
      </c>
      <c r="L33" s="11">
        <v>71.3</v>
      </c>
      <c r="M33" s="11">
        <v>50.173000000000002</v>
      </c>
      <c r="N33" s="11">
        <v>51.677999999999997</v>
      </c>
      <c r="O33" s="11">
        <v>47.110999999999997</v>
      </c>
      <c r="P33" s="11">
        <v>44.107999999999997</v>
      </c>
      <c r="Q33" s="11">
        <f>42927/1000</f>
        <v>42.927</v>
      </c>
      <c r="R33" s="11">
        <f>45058/1000</f>
        <v>45.058</v>
      </c>
      <c r="S33" s="11">
        <f>46331/1000</f>
        <v>46.331000000000003</v>
      </c>
      <c r="T33" s="11">
        <f>47379/1000</f>
        <v>47.378999999999998</v>
      </c>
      <c r="U33" s="11">
        <v>47.5</v>
      </c>
      <c r="V33" s="11">
        <v>46.2</v>
      </c>
      <c r="W33" s="36" t="s">
        <v>37</v>
      </c>
    </row>
    <row r="34" spans="1:24">
      <c r="A34" s="59" t="s">
        <v>12</v>
      </c>
      <c r="B34" s="60"/>
      <c r="C34" s="61"/>
      <c r="D34" s="71">
        <v>25.178000000000001</v>
      </c>
      <c r="E34" s="11">
        <v>20.609000000000002</v>
      </c>
      <c r="F34" s="11">
        <v>22.3</v>
      </c>
      <c r="G34" s="11">
        <v>20.734999999999999</v>
      </c>
      <c r="H34" s="11">
        <v>20.829000000000001</v>
      </c>
      <c r="I34" s="11">
        <v>21.172999999999998</v>
      </c>
      <c r="J34" s="11">
        <v>21.306000000000001</v>
      </c>
      <c r="K34" s="11">
        <v>19.922000000000001</v>
      </c>
      <c r="L34" s="11">
        <v>19</v>
      </c>
      <c r="M34" s="11">
        <v>14.188000000000001</v>
      </c>
      <c r="N34" s="11">
        <v>14.977</v>
      </c>
      <c r="O34" s="11">
        <v>13.492000000000001</v>
      </c>
      <c r="P34" s="11">
        <v>12.653</v>
      </c>
      <c r="Q34" s="11">
        <f>12509/1000</f>
        <v>12.509</v>
      </c>
      <c r="R34" s="11">
        <f>13321/1000</f>
        <v>13.321</v>
      </c>
      <c r="S34" s="11">
        <f>14214/1000</f>
        <v>14.214</v>
      </c>
      <c r="T34" s="11">
        <f>14787/1000</f>
        <v>14.787000000000001</v>
      </c>
      <c r="U34" s="11">
        <v>14.9</v>
      </c>
      <c r="V34" s="11">
        <v>14.9</v>
      </c>
      <c r="W34" s="42" t="s">
        <v>31</v>
      </c>
    </row>
    <row r="35" spans="1:24">
      <c r="A35" s="59" t="s">
        <v>13</v>
      </c>
      <c r="B35" s="60"/>
      <c r="C35" s="61"/>
      <c r="D35" s="71">
        <v>81.096999999999994</v>
      </c>
      <c r="E35" s="11">
        <v>72.296999999999997</v>
      </c>
      <c r="F35" s="11">
        <v>68.566999999999993</v>
      </c>
      <c r="G35" s="11">
        <v>62.283999999999999</v>
      </c>
      <c r="H35" s="11">
        <v>60.859000000000002</v>
      </c>
      <c r="I35" s="11">
        <v>60.869</v>
      </c>
      <c r="J35" s="11">
        <v>60.99</v>
      </c>
      <c r="K35" s="11">
        <v>57.311</v>
      </c>
      <c r="L35" s="11">
        <v>52.3</v>
      </c>
      <c r="M35" s="11">
        <v>35.99</v>
      </c>
      <c r="N35" s="11">
        <v>36.700999999999993</v>
      </c>
      <c r="O35" s="11">
        <v>33.619</v>
      </c>
      <c r="P35" s="11">
        <v>31.454999999999998</v>
      </c>
      <c r="Q35" s="11">
        <f>30418/1000</f>
        <v>30.417999999999999</v>
      </c>
      <c r="R35" s="21">
        <f>31737/1000</f>
        <v>31.736999999999998</v>
      </c>
      <c r="S35" s="21">
        <f>32117/1000</f>
        <v>32.116999999999997</v>
      </c>
      <c r="T35" s="11">
        <f>32592/1000</f>
        <v>32.591999999999999</v>
      </c>
      <c r="U35" s="11">
        <v>32.6</v>
      </c>
      <c r="V35" s="11">
        <v>31.3</v>
      </c>
      <c r="W35" s="42" t="s">
        <v>30</v>
      </c>
    </row>
    <row r="36" spans="1:24">
      <c r="A36" s="53" t="s">
        <v>25</v>
      </c>
      <c r="B36" s="54"/>
      <c r="C36" s="55"/>
      <c r="D36" s="73">
        <v>2257</v>
      </c>
      <c r="E36" s="14">
        <v>2057</v>
      </c>
      <c r="F36" s="14">
        <v>2034</v>
      </c>
      <c r="G36" s="14">
        <v>1872</v>
      </c>
      <c r="H36" s="14">
        <v>1861</v>
      </c>
      <c r="I36" s="14">
        <v>1846.6685709127978</v>
      </c>
      <c r="J36" s="14">
        <v>1830</v>
      </c>
      <c r="K36" s="14">
        <v>1680</v>
      </c>
      <c r="L36" s="14">
        <v>1555</v>
      </c>
      <c r="M36" s="14">
        <v>1180</v>
      </c>
      <c r="N36" s="14">
        <v>1198.7585131849983</v>
      </c>
      <c r="O36" s="14">
        <v>1119</v>
      </c>
      <c r="P36" s="14">
        <v>986.33932997889701</v>
      </c>
      <c r="Q36" s="14">
        <v>966.75334198434985</v>
      </c>
      <c r="R36" s="20">
        <v>1009.3509110658757</v>
      </c>
      <c r="S36" s="20">
        <v>1028</v>
      </c>
      <c r="T36" s="14">
        <v>1036.443700656602</v>
      </c>
      <c r="U36" s="14">
        <v>1017</v>
      </c>
      <c r="V36" s="14">
        <v>977</v>
      </c>
      <c r="W36" s="36" t="s">
        <v>41</v>
      </c>
    </row>
    <row r="37" spans="1:24">
      <c r="A37" s="62" t="s">
        <v>12</v>
      </c>
      <c r="B37" s="63"/>
      <c r="C37" s="64"/>
      <c r="D37" s="73">
        <v>1170</v>
      </c>
      <c r="E37" s="14">
        <v>969</v>
      </c>
      <c r="F37" s="14">
        <v>1061</v>
      </c>
      <c r="G37" s="14">
        <v>1004.1745767308512</v>
      </c>
      <c r="H37" s="14">
        <v>1011</v>
      </c>
      <c r="I37" s="14">
        <v>1017.4420700018212</v>
      </c>
      <c r="J37" s="14">
        <v>1011</v>
      </c>
      <c r="K37" s="14">
        <v>921</v>
      </c>
      <c r="L37" s="14">
        <v>884.04676069815253</v>
      </c>
      <c r="M37" s="14">
        <v>703</v>
      </c>
      <c r="N37" s="20">
        <v>721.14504948874151</v>
      </c>
      <c r="O37" s="20">
        <v>654</v>
      </c>
      <c r="P37" s="20">
        <v>577.63885268405988</v>
      </c>
      <c r="Q37" s="20">
        <v>573.90158567324363</v>
      </c>
      <c r="R37" s="20">
        <v>607.94088264381492</v>
      </c>
      <c r="S37" s="20">
        <v>644</v>
      </c>
      <c r="T37" s="14">
        <v>659.30306022664433</v>
      </c>
      <c r="U37" s="14">
        <v>648</v>
      </c>
      <c r="V37" s="14">
        <v>636</v>
      </c>
      <c r="W37" s="42" t="s">
        <v>31</v>
      </c>
    </row>
    <row r="38" spans="1:24">
      <c r="A38" s="59" t="s">
        <v>13</v>
      </c>
      <c r="B38" s="60"/>
      <c r="C38" s="61"/>
      <c r="D38" s="73">
        <v>3174</v>
      </c>
      <c r="E38" s="14">
        <v>3025</v>
      </c>
      <c r="F38" s="14">
        <v>2900</v>
      </c>
      <c r="G38" s="14">
        <v>2627.4027083964338</v>
      </c>
      <c r="H38" s="14">
        <v>2613</v>
      </c>
      <c r="I38" s="14">
        <v>2577.3383579624847</v>
      </c>
      <c r="J38" s="14">
        <v>2553</v>
      </c>
      <c r="K38" s="14">
        <v>2354</v>
      </c>
      <c r="L38" s="14">
        <v>2157.1902973882757</v>
      </c>
      <c r="M38" s="14">
        <v>1611</v>
      </c>
      <c r="N38" s="20">
        <v>1642.7467768127462</v>
      </c>
      <c r="O38" s="20">
        <v>1565</v>
      </c>
      <c r="P38" s="20">
        <v>1378.7465701186104</v>
      </c>
      <c r="Q38" s="20">
        <v>1345.5219747651595</v>
      </c>
      <c r="R38" s="20">
        <v>1396.3280229135594</v>
      </c>
      <c r="S38" s="20">
        <v>1396</v>
      </c>
      <c r="T38" s="14">
        <v>1399.7102931583233</v>
      </c>
      <c r="U38" s="14">
        <v>1374</v>
      </c>
      <c r="V38" s="14">
        <v>1311</v>
      </c>
      <c r="W38" s="42" t="s">
        <v>30</v>
      </c>
    </row>
    <row r="39" spans="1:24" ht="16.5" customHeight="1">
      <c r="A39" s="53"/>
      <c r="B39" s="54"/>
      <c r="C39" s="55"/>
      <c r="D39" s="75"/>
      <c r="E39" s="15"/>
      <c r="F39" s="9"/>
      <c r="G39" s="10"/>
      <c r="H39" s="10"/>
      <c r="I39" s="10"/>
      <c r="J39" s="10"/>
      <c r="K39" s="10"/>
      <c r="L39" s="10"/>
      <c r="M39" s="10"/>
      <c r="N39" s="19"/>
      <c r="O39" s="19"/>
      <c r="P39" s="19"/>
      <c r="Q39" s="19"/>
      <c r="R39" s="19"/>
      <c r="S39" s="19"/>
      <c r="T39" s="10"/>
      <c r="U39" s="10"/>
      <c r="V39" s="10"/>
      <c r="W39" s="41"/>
    </row>
    <row r="40" spans="1:24">
      <c r="A40" s="53" t="s">
        <v>26</v>
      </c>
      <c r="B40" s="54"/>
      <c r="C40" s="55"/>
      <c r="D40" s="47"/>
      <c r="E40" s="9"/>
      <c r="F40" s="9"/>
      <c r="G40" s="10"/>
      <c r="H40" s="10"/>
      <c r="I40" s="10"/>
      <c r="J40" s="10"/>
      <c r="K40" s="10"/>
      <c r="L40" s="10"/>
      <c r="M40" s="19"/>
      <c r="N40" s="19"/>
      <c r="O40" s="19"/>
      <c r="P40" s="19"/>
      <c r="Q40" s="19"/>
      <c r="R40" s="19"/>
      <c r="S40" s="19"/>
      <c r="T40" s="10"/>
      <c r="U40" s="10"/>
      <c r="V40" s="10"/>
      <c r="W40" s="41" t="s">
        <v>35</v>
      </c>
    </row>
    <row r="41" spans="1:24">
      <c r="A41" s="56" t="s">
        <v>27</v>
      </c>
      <c r="B41" s="57"/>
      <c r="C41" s="58"/>
      <c r="D41" s="73">
        <v>281</v>
      </c>
      <c r="E41" s="14">
        <v>223</v>
      </c>
      <c r="F41" s="14">
        <v>206</v>
      </c>
      <c r="G41" s="14">
        <v>199</v>
      </c>
      <c r="H41" s="14">
        <v>185</v>
      </c>
      <c r="I41" s="14">
        <v>163</v>
      </c>
      <c r="J41" s="14">
        <v>152</v>
      </c>
      <c r="K41" s="14">
        <v>188</v>
      </c>
      <c r="L41" s="14">
        <v>174</v>
      </c>
      <c r="M41" s="20">
        <v>105</v>
      </c>
      <c r="N41" s="20">
        <v>121</v>
      </c>
      <c r="O41" s="20">
        <v>125</v>
      </c>
      <c r="P41" s="20">
        <v>112</v>
      </c>
      <c r="Q41" s="20">
        <v>112</v>
      </c>
      <c r="R41" s="20">
        <v>117</v>
      </c>
      <c r="S41" s="20">
        <v>131</v>
      </c>
      <c r="T41" s="14">
        <v>104</v>
      </c>
      <c r="U41" s="14">
        <v>95</v>
      </c>
      <c r="V41" s="14">
        <v>123</v>
      </c>
      <c r="W41" s="36" t="s">
        <v>39</v>
      </c>
    </row>
    <row r="42" spans="1:24">
      <c r="A42" s="59" t="s">
        <v>12</v>
      </c>
      <c r="B42" s="60"/>
      <c r="C42" s="61"/>
      <c r="D42" s="73">
        <v>18</v>
      </c>
      <c r="E42" s="14">
        <v>9</v>
      </c>
      <c r="F42" s="14">
        <v>9</v>
      </c>
      <c r="G42" s="14">
        <v>10</v>
      </c>
      <c r="H42" s="14">
        <v>9</v>
      </c>
      <c r="I42" s="14">
        <v>13</v>
      </c>
      <c r="J42" s="14">
        <v>4</v>
      </c>
      <c r="K42" s="14">
        <v>11</v>
      </c>
      <c r="L42" s="14">
        <v>8</v>
      </c>
      <c r="M42" s="20">
        <v>8</v>
      </c>
      <c r="N42" s="20">
        <v>9</v>
      </c>
      <c r="O42" s="20">
        <v>8</v>
      </c>
      <c r="P42" s="20">
        <v>2</v>
      </c>
      <c r="Q42" s="20">
        <v>7</v>
      </c>
      <c r="R42" s="20">
        <v>2</v>
      </c>
      <c r="S42" s="20">
        <v>11</v>
      </c>
      <c r="T42" s="14">
        <v>3</v>
      </c>
      <c r="U42" s="14">
        <v>4</v>
      </c>
      <c r="V42" s="14">
        <v>6</v>
      </c>
      <c r="W42" s="42" t="s">
        <v>31</v>
      </c>
    </row>
    <row r="43" spans="1:24">
      <c r="A43" s="59" t="s">
        <v>13</v>
      </c>
      <c r="B43" s="60"/>
      <c r="C43" s="61"/>
      <c r="D43" s="73">
        <v>263</v>
      </c>
      <c r="E43" s="14">
        <v>214</v>
      </c>
      <c r="F43" s="14">
        <v>197</v>
      </c>
      <c r="G43" s="14">
        <v>189</v>
      </c>
      <c r="H43" s="14">
        <v>176</v>
      </c>
      <c r="I43" s="14">
        <v>150</v>
      </c>
      <c r="J43" s="14">
        <v>148</v>
      </c>
      <c r="K43" s="14">
        <v>177</v>
      </c>
      <c r="L43" s="14">
        <v>166</v>
      </c>
      <c r="M43" s="20">
        <v>97</v>
      </c>
      <c r="N43" s="20">
        <v>112</v>
      </c>
      <c r="O43" s="20">
        <v>117</v>
      </c>
      <c r="P43" s="20">
        <v>110</v>
      </c>
      <c r="Q43" s="20">
        <v>105</v>
      </c>
      <c r="R43" s="20">
        <v>115</v>
      </c>
      <c r="S43" s="20">
        <v>120</v>
      </c>
      <c r="T43" s="14">
        <v>101</v>
      </c>
      <c r="U43" s="14">
        <v>91</v>
      </c>
      <c r="V43" s="14">
        <v>117</v>
      </c>
      <c r="W43" s="42" t="s">
        <v>30</v>
      </c>
    </row>
    <row r="44" spans="1:24">
      <c r="A44" s="53" t="s">
        <v>25</v>
      </c>
      <c r="B44" s="54"/>
      <c r="C44" s="55"/>
      <c r="D44" s="71">
        <v>5.97</v>
      </c>
      <c r="E44" s="11">
        <v>4.9400000000000004</v>
      </c>
      <c r="F44" s="11">
        <v>4.6100000000000003</v>
      </c>
      <c r="G44" s="11">
        <v>4.4865959001982665</v>
      </c>
      <c r="H44" s="11">
        <v>3.8</v>
      </c>
      <c r="I44" s="11">
        <v>3.67</v>
      </c>
      <c r="J44" s="11">
        <v>3.38</v>
      </c>
      <c r="K44" s="11">
        <v>4.09</v>
      </c>
      <c r="L44" s="11">
        <v>3.8054055567231782</v>
      </c>
      <c r="M44" s="11">
        <v>2.4700000000000002</v>
      </c>
      <c r="N44" s="11">
        <v>2.8067994135876928</v>
      </c>
      <c r="O44" s="11">
        <v>2.97</v>
      </c>
      <c r="P44" s="11">
        <v>2.5045344372367024</v>
      </c>
      <c r="Q44" s="11">
        <v>2.5223373238811742</v>
      </c>
      <c r="R44" s="11">
        <v>2.6209342757048129</v>
      </c>
      <c r="S44" s="11">
        <v>2.906582010431745</v>
      </c>
      <c r="T44" s="11">
        <v>2.2750616279002638</v>
      </c>
      <c r="U44" s="11">
        <v>2</v>
      </c>
      <c r="V44" s="11">
        <v>2.5989188292588121</v>
      </c>
      <c r="W44" s="41" t="s">
        <v>41</v>
      </c>
      <c r="X44" s="45"/>
    </row>
    <row r="45" spans="1:24">
      <c r="A45" s="62" t="s">
        <v>12</v>
      </c>
      <c r="B45" s="63"/>
      <c r="C45" s="64"/>
      <c r="D45" s="71">
        <v>0.84</v>
      </c>
      <c r="E45" s="11">
        <v>0.42</v>
      </c>
      <c r="F45" s="11">
        <v>0.43</v>
      </c>
      <c r="G45" s="11">
        <v>0.48428964395025381</v>
      </c>
      <c r="H45" s="11">
        <v>0.4</v>
      </c>
      <c r="I45" s="11">
        <v>0.62</v>
      </c>
      <c r="J45" s="11">
        <v>0.19</v>
      </c>
      <c r="K45" s="11">
        <v>0.51</v>
      </c>
      <c r="L45" s="11">
        <v>0.37232819613504714</v>
      </c>
      <c r="M45" s="11">
        <v>0.4</v>
      </c>
      <c r="N45" s="11">
        <v>0.4333515019963059</v>
      </c>
      <c r="O45" s="11">
        <v>0.39</v>
      </c>
      <c r="P45" s="11">
        <v>9.1304647543516942E-2</v>
      </c>
      <c r="Q45" s="11">
        <v>0.32115365734372892</v>
      </c>
      <c r="R45" s="11">
        <v>9.127556229169205E-2</v>
      </c>
      <c r="S45" s="11">
        <v>0.49870065810352299</v>
      </c>
      <c r="T45" s="11">
        <v>0.13376000410359998</v>
      </c>
      <c r="U45" s="11">
        <v>0.2</v>
      </c>
      <c r="V45" s="11">
        <v>0.25626310483497539</v>
      </c>
      <c r="W45" s="42" t="s">
        <v>31</v>
      </c>
      <c r="X45"/>
    </row>
    <row r="46" spans="1:24">
      <c r="A46" s="59" t="s">
        <v>13</v>
      </c>
      <c r="B46" s="60"/>
      <c r="C46" s="61"/>
      <c r="D46" s="71">
        <v>10.29</v>
      </c>
      <c r="E46" s="11">
        <v>8.9600000000000009</v>
      </c>
      <c r="F46" s="11">
        <v>8.33</v>
      </c>
      <c r="G46" s="11">
        <v>7.9728198556118102</v>
      </c>
      <c r="H46" s="11">
        <v>6.8</v>
      </c>
      <c r="I46" s="11">
        <v>6.35</v>
      </c>
      <c r="J46" s="11">
        <v>6.19</v>
      </c>
      <c r="K46" s="11">
        <v>7.27</v>
      </c>
      <c r="L46" s="11">
        <v>6.8487470712323324</v>
      </c>
      <c r="M46" s="11">
        <v>4.34</v>
      </c>
      <c r="N46" s="11">
        <v>5.0131505681869042</v>
      </c>
      <c r="O46" s="11">
        <v>5.45</v>
      </c>
      <c r="P46" s="11">
        <v>4.8215585030375818</v>
      </c>
      <c r="Q46" s="11">
        <v>4.6446119846913589</v>
      </c>
      <c r="R46" s="11">
        <v>5.0596377299385367</v>
      </c>
      <c r="S46" s="11">
        <v>5.2144893276785096</v>
      </c>
      <c r="T46" s="11">
        <v>4.3375901941884711</v>
      </c>
      <c r="U46" s="11">
        <v>3.8</v>
      </c>
      <c r="V46" s="11">
        <v>4.8925446821502412</v>
      </c>
      <c r="W46" s="42" t="s">
        <v>30</v>
      </c>
      <c r="X46"/>
    </row>
    <row r="47" spans="1:24" ht="12.75" customHeight="1">
      <c r="A47" s="53"/>
      <c r="B47" s="54"/>
      <c r="C47" s="55"/>
      <c r="D47" s="47"/>
      <c r="E47" s="9"/>
      <c r="F47" s="9"/>
      <c r="G47" s="10"/>
      <c r="H47" s="10"/>
      <c r="I47" s="10"/>
      <c r="J47" s="10"/>
      <c r="K47" s="10"/>
      <c r="L47" s="10"/>
      <c r="M47" s="19"/>
      <c r="N47" s="19"/>
      <c r="O47" s="19"/>
      <c r="P47" s="19"/>
      <c r="Q47" s="19"/>
      <c r="R47" s="19"/>
      <c r="S47" s="19"/>
      <c r="T47" s="10"/>
      <c r="U47" s="10"/>
      <c r="V47" s="10"/>
      <c r="W47" s="41"/>
    </row>
    <row r="48" spans="1:24">
      <c r="A48" s="53" t="s">
        <v>28</v>
      </c>
      <c r="B48" s="54"/>
      <c r="C48" s="55"/>
      <c r="D48" s="47"/>
      <c r="E48" s="9"/>
      <c r="F48" s="9"/>
      <c r="G48" s="10"/>
      <c r="H48" s="10"/>
      <c r="I48" s="10"/>
      <c r="J48" s="10"/>
      <c r="K48" s="10"/>
      <c r="L48" s="10"/>
      <c r="M48" s="19"/>
      <c r="N48" s="19"/>
      <c r="O48" s="19"/>
      <c r="P48" s="19"/>
      <c r="Q48" s="19"/>
      <c r="R48" s="19"/>
      <c r="S48" s="19"/>
      <c r="T48" s="10"/>
      <c r="U48" s="10"/>
      <c r="V48" s="10"/>
      <c r="W48" s="41" t="s">
        <v>36</v>
      </c>
    </row>
    <row r="49" spans="1:23">
      <c r="A49" s="56" t="s">
        <v>20</v>
      </c>
      <c r="B49" s="57"/>
      <c r="C49" s="58"/>
      <c r="D49" s="71">
        <v>174.93199999999999</v>
      </c>
      <c r="E49" s="11">
        <v>166.9</v>
      </c>
      <c r="F49" s="11">
        <v>165.143</v>
      </c>
      <c r="G49" s="11">
        <v>156.64699999999999</v>
      </c>
      <c r="H49" s="11">
        <v>136.51300000000001</v>
      </c>
      <c r="I49" s="11">
        <v>136.56</v>
      </c>
      <c r="J49" s="11">
        <v>142.14500000000001</v>
      </c>
      <c r="K49" s="11">
        <v>130.52600000000001</v>
      </c>
      <c r="L49" s="11">
        <v>112.6</v>
      </c>
      <c r="M49" s="21">
        <v>85.774000000000001</v>
      </c>
      <c r="N49" s="11">
        <v>85.253</v>
      </c>
      <c r="O49" s="11">
        <v>77.111999999999995</v>
      </c>
      <c r="P49" s="11">
        <v>115.434</v>
      </c>
      <c r="Q49" s="11">
        <f>120490/1000</f>
        <v>120.49</v>
      </c>
      <c r="R49" s="11">
        <v>123.411</v>
      </c>
      <c r="S49" s="11">
        <f>133272/1000</f>
        <v>133.27199999999999</v>
      </c>
      <c r="T49" s="11">
        <f>145032/1000</f>
        <v>145.03200000000001</v>
      </c>
      <c r="U49" s="11">
        <v>149.1</v>
      </c>
      <c r="V49" s="11">
        <v>153</v>
      </c>
      <c r="W49" s="36" t="s">
        <v>37</v>
      </c>
    </row>
    <row r="50" spans="1:23">
      <c r="A50" s="59" t="s">
        <v>12</v>
      </c>
      <c r="B50" s="60"/>
      <c r="C50" s="61"/>
      <c r="D50" s="71">
        <v>47.567</v>
      </c>
      <c r="E50" s="11">
        <v>46.837000000000003</v>
      </c>
      <c r="F50" s="11">
        <v>46.88</v>
      </c>
      <c r="G50" s="11">
        <v>45.25</v>
      </c>
      <c r="H50" s="11">
        <v>40.292999999999999</v>
      </c>
      <c r="I50" s="11">
        <v>40.823</v>
      </c>
      <c r="J50" s="11">
        <v>42.555999999999997</v>
      </c>
      <c r="K50" s="11">
        <v>37.125</v>
      </c>
      <c r="L50" s="11">
        <v>33.299999999999997</v>
      </c>
      <c r="M50" s="21">
        <v>26.861999999999998</v>
      </c>
      <c r="N50" s="11">
        <v>27.856000000000002</v>
      </c>
      <c r="O50" s="11">
        <v>24.815000000000001</v>
      </c>
      <c r="P50" s="11">
        <v>39.06</v>
      </c>
      <c r="Q50" s="11">
        <v>41.417000000000002</v>
      </c>
      <c r="R50" s="11">
        <v>41.957999999999998</v>
      </c>
      <c r="S50" s="11">
        <f>46224/1000</f>
        <v>46.223999999999997</v>
      </c>
      <c r="T50" s="11">
        <f>51821/1000</f>
        <v>51.820999999999998</v>
      </c>
      <c r="U50" s="11">
        <v>55.1</v>
      </c>
      <c r="V50" s="11">
        <v>56.8</v>
      </c>
      <c r="W50" s="42" t="s">
        <v>31</v>
      </c>
    </row>
    <row r="51" spans="1:23">
      <c r="A51" s="59" t="s">
        <v>13</v>
      </c>
      <c r="B51" s="60"/>
      <c r="C51" s="61"/>
      <c r="D51" s="71">
        <v>127.36499999999999</v>
      </c>
      <c r="E51" s="11">
        <v>120.063</v>
      </c>
      <c r="F51" s="11">
        <v>118.26300000000001</v>
      </c>
      <c r="G51" s="11">
        <v>111.39700000000001</v>
      </c>
      <c r="H51" s="11">
        <v>96.22</v>
      </c>
      <c r="I51" s="11">
        <v>95.736999999999995</v>
      </c>
      <c r="J51" s="11">
        <v>99.588999999999999</v>
      </c>
      <c r="K51" s="11">
        <v>93.400999999999996</v>
      </c>
      <c r="L51" s="11">
        <v>79.3</v>
      </c>
      <c r="M51" s="21">
        <v>58.911999999999999</v>
      </c>
      <c r="N51" s="11">
        <v>57.396999999999998</v>
      </c>
      <c r="O51" s="11">
        <v>52.296999999999997</v>
      </c>
      <c r="P51" s="11">
        <v>76.373999999999995</v>
      </c>
      <c r="Q51" s="11">
        <f>79073/1000</f>
        <v>79.072999999999993</v>
      </c>
      <c r="R51" s="11">
        <v>81.453000000000003</v>
      </c>
      <c r="S51" s="11">
        <f>87048/1000</f>
        <v>87.048000000000002</v>
      </c>
      <c r="T51" s="11">
        <f>93211/1000</f>
        <v>93.210999999999999</v>
      </c>
      <c r="U51" s="11">
        <v>94.1</v>
      </c>
      <c r="V51" s="11">
        <v>96.1</v>
      </c>
      <c r="W51" s="42" t="s">
        <v>30</v>
      </c>
    </row>
    <row r="52" spans="1:23">
      <c r="A52" s="53" t="s">
        <v>25</v>
      </c>
      <c r="B52" s="54"/>
      <c r="C52" s="55"/>
      <c r="D52" s="73">
        <v>3716</v>
      </c>
      <c r="E52" s="14">
        <v>3694</v>
      </c>
      <c r="F52" s="14">
        <v>3697</v>
      </c>
      <c r="G52" s="14">
        <v>3532</v>
      </c>
      <c r="H52" s="14">
        <v>3110</v>
      </c>
      <c r="I52" s="14">
        <v>3073.8043934064463</v>
      </c>
      <c r="J52" s="14">
        <v>3161</v>
      </c>
      <c r="K52" s="14">
        <v>2839</v>
      </c>
      <c r="L52" s="14">
        <v>2463.3221234250486</v>
      </c>
      <c r="M52" s="23">
        <v>2017</v>
      </c>
      <c r="N52" s="23">
        <v>1977.5873587321619</v>
      </c>
      <c r="O52" s="23">
        <v>1831</v>
      </c>
      <c r="P52" s="23">
        <v>2581.3252520355495</v>
      </c>
      <c r="Q52" s="23">
        <v>2713.539501378953</v>
      </c>
      <c r="R52" s="28">
        <v>2764.5480333248433</v>
      </c>
      <c r="S52" s="28">
        <v>2957</v>
      </c>
      <c r="T52" s="28">
        <v>3172.6609424772219</v>
      </c>
      <c r="U52" s="28">
        <v>3192</v>
      </c>
      <c r="V52" s="28">
        <v>3232</v>
      </c>
      <c r="W52" s="41" t="s">
        <v>41</v>
      </c>
    </row>
    <row r="53" spans="1:23">
      <c r="A53" s="62" t="s">
        <v>12</v>
      </c>
      <c r="B53" s="63"/>
      <c r="C53" s="64"/>
      <c r="D53" s="73">
        <v>2210</v>
      </c>
      <c r="E53" s="14">
        <v>2201</v>
      </c>
      <c r="F53" s="14">
        <v>2230</v>
      </c>
      <c r="G53" s="14">
        <v>2191.4106388748983</v>
      </c>
      <c r="H53" s="14">
        <v>1956</v>
      </c>
      <c r="I53" s="14">
        <v>1961.6982772249728</v>
      </c>
      <c r="J53" s="14">
        <v>2019</v>
      </c>
      <c r="K53" s="14">
        <v>1717</v>
      </c>
      <c r="L53" s="14">
        <v>1550.9796420250557</v>
      </c>
      <c r="M53" s="20">
        <v>1330</v>
      </c>
      <c r="N53" s="23">
        <v>1341.2710488454552</v>
      </c>
      <c r="O53" s="23">
        <v>1203</v>
      </c>
      <c r="P53" s="23">
        <v>1783.179766524886</v>
      </c>
      <c r="Q53" s="23">
        <v>1900.1744323150317</v>
      </c>
      <c r="R53" s="28">
        <v>1914.8700213174077</v>
      </c>
      <c r="S53" s="28">
        <v>2096</v>
      </c>
      <c r="T53" s="28">
        <v>2310.5257242175512</v>
      </c>
      <c r="U53" s="28">
        <v>2392</v>
      </c>
      <c r="V53" s="28">
        <v>2428</v>
      </c>
      <c r="W53" s="42" t="s">
        <v>31</v>
      </c>
    </row>
    <row r="54" spans="1:23">
      <c r="A54" s="48" t="s">
        <v>13</v>
      </c>
      <c r="B54" s="49"/>
      <c r="C54" s="50"/>
      <c r="D54" s="76">
        <v>4984</v>
      </c>
      <c r="E54" s="17">
        <v>5024</v>
      </c>
      <c r="F54" s="17">
        <v>5001</v>
      </c>
      <c r="G54" s="17">
        <v>4699.1968965904171</v>
      </c>
      <c r="H54" s="17">
        <v>4131</v>
      </c>
      <c r="I54" s="17">
        <v>4053.7324808400726</v>
      </c>
      <c r="J54" s="17">
        <v>4168</v>
      </c>
      <c r="K54" s="17">
        <v>3836</v>
      </c>
      <c r="L54" s="17">
        <v>3272.0920570624403</v>
      </c>
      <c r="M54" s="22">
        <v>2637</v>
      </c>
      <c r="N54" s="24">
        <v>2569.1053853769977</v>
      </c>
      <c r="O54" s="24">
        <v>2434</v>
      </c>
      <c r="P54" s="24">
        <v>3347.6519010090205</v>
      </c>
      <c r="Q54" s="24">
        <v>3497.746699671427</v>
      </c>
      <c r="R54" s="24">
        <v>3583.675408840727</v>
      </c>
      <c r="S54" s="24">
        <v>3783</v>
      </c>
      <c r="T54" s="24">
        <v>4003.0803919851642</v>
      </c>
      <c r="U54" s="24">
        <v>3970</v>
      </c>
      <c r="V54" s="24">
        <v>4019</v>
      </c>
      <c r="W54" s="43" t="s">
        <v>30</v>
      </c>
    </row>
    <row r="55" spans="1:23">
      <c r="W55" s="5"/>
    </row>
    <row r="56" spans="1:23">
      <c r="A56" s="1"/>
      <c r="B56" s="1"/>
      <c r="C56" s="68"/>
      <c r="D56" s="1"/>
      <c r="E56" s="1"/>
      <c r="F56" s="51"/>
      <c r="G56" s="52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29"/>
      <c r="U56" s="44"/>
      <c r="V56" s="18"/>
      <c r="W56" s="18"/>
    </row>
    <row r="58" spans="1:23">
      <c r="A58" s="35"/>
    </row>
    <row r="59" spans="1:23">
      <c r="W59" s="25"/>
    </row>
    <row r="60" spans="1:23" ht="12.75" customHeight="1">
      <c r="W60" s="26"/>
    </row>
    <row r="61" spans="1:23" ht="12.75" customHeight="1">
      <c r="W61" s="26"/>
    </row>
    <row r="62" spans="1:23" ht="12.75" customHeight="1">
      <c r="W62" s="26"/>
    </row>
    <row r="63" spans="1:23" ht="12.75" customHeight="1"/>
    <row r="64" spans="1:2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105" ht="12.75" customHeight="1"/>
  </sheetData>
  <mergeCells count="48">
    <mergeCell ref="A12:C12"/>
    <mergeCell ref="A13:C13"/>
    <mergeCell ref="A8:C8"/>
    <mergeCell ref="A9:C9"/>
    <mergeCell ref="A10:C10"/>
    <mergeCell ref="A11:C11"/>
    <mergeCell ref="A28:C28"/>
    <mergeCell ref="A29:C29"/>
    <mergeCell ref="A14:C14"/>
    <mergeCell ref="A15:C15"/>
    <mergeCell ref="A24:C24"/>
    <mergeCell ref="A25:C25"/>
    <mergeCell ref="A26:C26"/>
    <mergeCell ref="A27:C27"/>
    <mergeCell ref="A20:C20"/>
    <mergeCell ref="A21:C21"/>
    <mergeCell ref="A22:C22"/>
    <mergeCell ref="A23:C23"/>
    <mergeCell ref="A16:C16"/>
    <mergeCell ref="A17:C17"/>
    <mergeCell ref="A18:C18"/>
    <mergeCell ref="A19:C19"/>
    <mergeCell ref="A30:C30"/>
    <mergeCell ref="A31:C31"/>
    <mergeCell ref="A40:C40"/>
    <mergeCell ref="A41:C41"/>
    <mergeCell ref="A42:C42"/>
    <mergeCell ref="A46:C46"/>
    <mergeCell ref="A47:C47"/>
    <mergeCell ref="A32:C32"/>
    <mergeCell ref="A33:C33"/>
    <mergeCell ref="A34:C34"/>
    <mergeCell ref="A35:C35"/>
    <mergeCell ref="A36:C36"/>
    <mergeCell ref="A37:C37"/>
    <mergeCell ref="A38:C38"/>
    <mergeCell ref="A39:C39"/>
    <mergeCell ref="A44:C44"/>
    <mergeCell ref="A45:C45"/>
    <mergeCell ref="A43:C43"/>
    <mergeCell ref="A54:C54"/>
    <mergeCell ref="F56:G56"/>
    <mergeCell ref="A48:C48"/>
    <mergeCell ref="A49:C49"/>
    <mergeCell ref="A50:C50"/>
    <mergeCell ref="A51:C51"/>
    <mergeCell ref="A52:C52"/>
    <mergeCell ref="A53:C53"/>
  </mergeCells>
  <phoneticPr fontId="3" type="noConversion"/>
  <pageMargins left="0.78740157480314965" right="0.78740157480314965" top="0.78740157480314965" bottom="0.98425196850393704" header="0.3543307086614173" footer="0.47244094488188976"/>
  <pageSetup paperSize="9"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2-16</vt:lpstr>
      <vt:lpstr>'2-16'!Oblast_tisku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2019-10-18T12:25:35Z</cp:lastPrinted>
  <dcterms:created xsi:type="dcterms:W3CDTF">2009-06-25T14:36:00Z</dcterms:created>
  <dcterms:modified xsi:type="dcterms:W3CDTF">2019-10-18T12:25:44Z</dcterms:modified>
</cp:coreProperties>
</file>